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ivotTables/pivotTable1.xml" ContentType="application/vnd.openxmlformats-officedocument.spreadsheetml.pivotTable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10.xml" ContentType="application/vnd.openxmlformats-officedocument.drawing+xml"/>
  <Override PartName="/xl/pivotTables/pivotTable3.xml" ContentType="application/vnd.openxmlformats-officedocument.spreadsheetml.pivotTable+xml"/>
  <Override PartName="/xl/drawings/drawing11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2.xml" ContentType="application/vnd.openxmlformats-officedocument.drawing+xml"/>
  <Override PartName="/xl/pivotTables/pivotTable4.xml" ContentType="application/vnd.openxmlformats-officedocument.spreadsheetml.pivotTable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5.xml" ContentType="application/vnd.openxmlformats-officedocument.spreadsheetml.pivotTable+xml"/>
  <Override PartName="/xl/drawings/drawing14.xml" ContentType="application/vnd.openxmlformats-officedocument.drawing+xml"/>
  <Override PartName="/xl/pivotTables/pivotTable6.xml" ContentType="application/vnd.openxmlformats-officedocument.spreadsheetml.pivotTable+xml"/>
  <Override PartName="/xl/drawings/drawing1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6.xml" ContentType="application/vnd.openxmlformats-officedocument.drawing+xml"/>
  <Override PartName="/xl/pivotTables/pivotTable7.xml" ContentType="application/vnd.openxmlformats-officedocument.spreadsheetml.pivotTable+xml"/>
  <Override PartName="/xl/drawings/drawing1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8.xml" ContentType="application/vnd.openxmlformats-officedocument.spreadsheetml.pivotTable+xml"/>
  <Override PartName="/xl/drawings/drawing18.xml" ContentType="application/vnd.openxmlformats-officedocument.drawing+xml"/>
  <Override PartName="/xl/pivotTables/pivotTable9.xml" ContentType="application/vnd.openxmlformats-officedocument.spreadsheetml.pivotTable+xml"/>
  <Override PartName="/xl/drawings/drawing1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hidePivotFieldList="1"/>
  <xr:revisionPtr revIDLastSave="0" documentId="8_{727AF9E6-BB28-4361-A011-E183401D171D}" xr6:coauthVersionLast="47" xr6:coauthVersionMax="47" xr10:uidLastSave="{00000000-0000-0000-0000-000000000000}"/>
  <bookViews>
    <workbookView xWindow="-108" yWindow="-108" windowWidth="23256" windowHeight="12576" firstSheet="14" activeTab="14" xr2:uid="{00000000-000D-0000-FFFF-FFFF00000000}"/>
  </bookViews>
  <sheets>
    <sheet name="Context &amp; Definitions" sheetId="3" r:id="rId1"/>
    <sheet name="Contents" sheetId="8" r:id="rId2"/>
    <sheet name="Table 1" sheetId="30" r:id="rId3"/>
    <sheet name="Table 2" sheetId="35" r:id="rId4"/>
    <sheet name="Table 3" sheetId="1" r:id="rId5"/>
    <sheet name="Table 4" sheetId="46" r:id="rId6"/>
    <sheet name="Table 5" sheetId="47" r:id="rId7"/>
    <sheet name="Table 6" sheetId="5" r:id="rId8"/>
    <sheet name="Fig 1" sheetId="13" r:id="rId9"/>
    <sheet name="Fig1data" sheetId="12" state="hidden" r:id="rId10"/>
    <sheet name="Table 7" sheetId="31" r:id="rId11"/>
    <sheet name="Fig 2" sheetId="32" r:id="rId12"/>
    <sheet name="contactsimddata" sheetId="33" state="hidden" r:id="rId13"/>
    <sheet name="Table 8" sheetId="19" r:id="rId14"/>
    <sheet name="Fig 3" sheetId="21" r:id="rId15"/>
    <sheet name="regdata" sheetId="18" state="hidden" r:id="rId16"/>
    <sheet name="Table 9" sheetId="24" r:id="rId17"/>
    <sheet name="regsimddata" sheetId="23" state="hidden" r:id="rId18"/>
    <sheet name="Fig 4" sheetId="25" r:id="rId19"/>
    <sheet name="Table 10" sheetId="49" r:id="rId20"/>
    <sheet name="Fig 5" sheetId="50" r:id="rId21"/>
    <sheet name="partdata" sheetId="51" state="hidden" r:id="rId22"/>
    <sheet name="Table 11" sheetId="52" r:id="rId23"/>
    <sheet name="partsimddata" sheetId="53" state="hidden" r:id="rId24"/>
    <sheet name="Fig 6" sheetId="54" r:id="rId25"/>
    <sheet name="Table 12" sheetId="17" r:id="rId26"/>
  </sheets>
  <definedNames>
    <definedName name="_xlnm.Print_Area" localSheetId="8">'Fig 1'!$A$1:$J$32</definedName>
    <definedName name="_xlnm.Print_Area" localSheetId="11">'Fig 2'!$A$1:$J$27</definedName>
    <definedName name="_xlnm.Print_Area" localSheetId="14">'Fig 3'!$A$1:$J$33</definedName>
    <definedName name="_xlnm.Print_Area" localSheetId="18">'Fig 4'!$A$1:$K$28</definedName>
    <definedName name="_xlnm.Print_Area" localSheetId="20">'Fig 5'!$A$1:$J$33</definedName>
    <definedName name="_xlnm.Print_Area" localSheetId="24">'Fig 6'!$A$1:$K$28</definedName>
    <definedName name="_xlnm.Print_Area" localSheetId="2">'Table 1'!$B$1:$D$14</definedName>
    <definedName name="_xlnm.Print_Area" localSheetId="19">'Table 10'!$A$1:$O$45</definedName>
    <definedName name="_xlnm.Print_Area" localSheetId="22">'Table 11'!$A$1:$L$76</definedName>
    <definedName name="_xlnm.Print_Area" localSheetId="3">'Table 2'!$B$1:$D$27</definedName>
    <definedName name="_xlnm.Print_Area" localSheetId="4">'Table 3'!$A$1:$E$141</definedName>
    <definedName name="_xlnm.Print_Area" localSheetId="5">'Table 4'!$A$1:$E$142</definedName>
    <definedName name="_xlnm.Print_Area" localSheetId="6">'Table 5'!#REF!</definedName>
    <definedName name="_xlnm.Print_Area" localSheetId="7">'Table 6'!$A$1:$P$27</definedName>
    <definedName name="_xlnm.Print_Area" localSheetId="13">'Table 8'!$A$1:$O$49</definedName>
    <definedName name="_xlnm.Print_Area" localSheetId="16">'Table 9'!$A$1:$L$76</definedName>
  </definedNames>
  <calcPr calcId="191029"/>
  <pivotCaches>
    <pivotCache cacheId="0" r:id="rId27"/>
    <pivotCache cacheId="1" r:id="rId28"/>
    <pivotCache cacheId="2" r:id="rId29"/>
    <pivotCache cacheId="3" r:id="rId30"/>
    <pivotCache cacheId="4" r:id="rId31"/>
    <pivotCache cacheId="5" r:id="rId32"/>
    <pivotCache cacheId="6" r:id="rId33"/>
    <pivotCache cacheId="7" r:id="rId3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54" l="1"/>
  <c r="B20" i="54"/>
  <c r="C19" i="54"/>
  <c r="B19" i="54"/>
  <c r="C18" i="54"/>
  <c r="B18" i="54"/>
  <c r="D17" i="54"/>
  <c r="C17" i="54"/>
  <c r="B17" i="54"/>
  <c r="C16" i="54"/>
  <c r="B16" i="54"/>
  <c r="B8" i="54"/>
  <c r="D7" i="54"/>
  <c r="G66" i="52"/>
  <c r="D66" i="52"/>
  <c r="C66" i="52"/>
  <c r="G65" i="52"/>
  <c r="F65" i="52"/>
  <c r="E65" i="52"/>
  <c r="D65" i="52"/>
  <c r="C65" i="52"/>
  <c r="B65" i="52"/>
  <c r="G64" i="52"/>
  <c r="E64" i="52"/>
  <c r="D64" i="52"/>
  <c r="C64" i="52"/>
  <c r="A64" i="52"/>
  <c r="G63" i="52"/>
  <c r="E63" i="52"/>
  <c r="D63" i="52"/>
  <c r="C63" i="52"/>
  <c r="G62" i="52"/>
  <c r="F62" i="52"/>
  <c r="E62" i="52"/>
  <c r="D62" i="52"/>
  <c r="C62" i="52"/>
  <c r="B62" i="52"/>
  <c r="A62" i="52"/>
  <c r="G61" i="52"/>
  <c r="F61" i="52"/>
  <c r="E61" i="52"/>
  <c r="D61" i="52"/>
  <c r="C61" i="52"/>
  <c r="B61" i="52"/>
  <c r="G60" i="52"/>
  <c r="F60" i="52"/>
  <c r="E60" i="52"/>
  <c r="D60" i="52"/>
  <c r="C60" i="52"/>
  <c r="B60" i="52"/>
  <c r="G59" i="52"/>
  <c r="F59" i="52"/>
  <c r="E59" i="52"/>
  <c r="D59" i="52"/>
  <c r="C59" i="52"/>
  <c r="B59" i="52"/>
  <c r="G58" i="52"/>
  <c r="F58" i="52"/>
  <c r="E58" i="52"/>
  <c r="D58" i="52"/>
  <c r="C58" i="52"/>
  <c r="B58" i="52"/>
  <c r="A58" i="52"/>
  <c r="G57" i="52"/>
  <c r="F57" i="52"/>
  <c r="E57" i="52"/>
  <c r="D57" i="52"/>
  <c r="C57" i="52"/>
  <c r="B57" i="52"/>
  <c r="G56" i="52"/>
  <c r="F56" i="52"/>
  <c r="E56" i="52"/>
  <c r="D56" i="52"/>
  <c r="C56" i="52"/>
  <c r="B56" i="52"/>
  <c r="G55" i="52"/>
  <c r="F55" i="52"/>
  <c r="E55" i="52"/>
  <c r="D55" i="52"/>
  <c r="C55" i="52"/>
  <c r="B55" i="52"/>
  <c r="G54" i="52"/>
  <c r="F54" i="52"/>
  <c r="E54" i="52"/>
  <c r="D54" i="52"/>
  <c r="C54" i="52"/>
  <c r="B54" i="52"/>
  <c r="A54" i="52"/>
  <c r="G53" i="52"/>
  <c r="F53" i="52"/>
  <c r="E53" i="52"/>
  <c r="D53" i="52"/>
  <c r="C53" i="52"/>
  <c r="B53" i="52"/>
  <c r="G52" i="52"/>
  <c r="F52" i="52"/>
  <c r="E52" i="52"/>
  <c r="D52" i="52"/>
  <c r="C52" i="52"/>
  <c r="B52" i="52"/>
  <c r="H45" i="52"/>
  <c r="G45" i="52"/>
  <c r="F45" i="52"/>
  <c r="E45" i="52"/>
  <c r="D45" i="52"/>
  <c r="C45" i="52"/>
  <c r="B45" i="52"/>
  <c r="A45" i="52"/>
  <c r="H44" i="52"/>
  <c r="G44" i="52"/>
  <c r="D44" i="52"/>
  <c r="C44" i="52"/>
  <c r="A44" i="52"/>
  <c r="A66" i="52" s="1"/>
  <c r="H43" i="52"/>
  <c r="G43" i="52"/>
  <c r="F43" i="52"/>
  <c r="E43" i="52"/>
  <c r="D43" i="52"/>
  <c r="C43" i="52"/>
  <c r="B43" i="52"/>
  <c r="A43" i="52"/>
  <c r="A65" i="52" s="1"/>
  <c r="H42" i="52"/>
  <c r="G42" i="52"/>
  <c r="E42" i="52"/>
  <c r="D42" i="52"/>
  <c r="C42" i="52"/>
  <c r="A42" i="52"/>
  <c r="H41" i="52"/>
  <c r="G41" i="52"/>
  <c r="E41" i="52"/>
  <c r="D41" i="52"/>
  <c r="C41" i="52"/>
  <c r="A41" i="52"/>
  <c r="A63" i="52" s="1"/>
  <c r="H40" i="52"/>
  <c r="G40" i="52"/>
  <c r="F40" i="52"/>
  <c r="E40" i="52"/>
  <c r="D40" i="52"/>
  <c r="C40" i="52"/>
  <c r="B40" i="52"/>
  <c r="A40" i="52"/>
  <c r="H39" i="52"/>
  <c r="G39" i="52"/>
  <c r="F39" i="52"/>
  <c r="E39" i="52"/>
  <c r="D39" i="52"/>
  <c r="C39" i="52"/>
  <c r="B39" i="52"/>
  <c r="A39" i="52"/>
  <c r="A61" i="52" s="1"/>
  <c r="H38" i="52"/>
  <c r="G38" i="52"/>
  <c r="F38" i="52"/>
  <c r="E38" i="52"/>
  <c r="D38" i="52"/>
  <c r="C38" i="52"/>
  <c r="B38" i="52"/>
  <c r="A38" i="52"/>
  <c r="A60" i="52" s="1"/>
  <c r="H37" i="52"/>
  <c r="G37" i="52"/>
  <c r="F37" i="52"/>
  <c r="E37" i="52"/>
  <c r="D37" i="52"/>
  <c r="C37" i="52"/>
  <c r="B37" i="52"/>
  <c r="A37" i="52"/>
  <c r="A59" i="52" s="1"/>
  <c r="H36" i="52"/>
  <c r="G36" i="52"/>
  <c r="F36" i="52"/>
  <c r="E36" i="52"/>
  <c r="D36" i="52"/>
  <c r="C36" i="52"/>
  <c r="B36" i="52"/>
  <c r="A36" i="52"/>
  <c r="H35" i="52"/>
  <c r="G35" i="52"/>
  <c r="F35" i="52"/>
  <c r="E35" i="52"/>
  <c r="D35" i="52"/>
  <c r="C35" i="52"/>
  <c r="B35" i="52"/>
  <c r="A35" i="52"/>
  <c r="A57" i="52" s="1"/>
  <c r="H34" i="52"/>
  <c r="G34" i="52"/>
  <c r="F34" i="52"/>
  <c r="E34" i="52"/>
  <c r="D34" i="52"/>
  <c r="C34" i="52"/>
  <c r="B34" i="52"/>
  <c r="A34" i="52"/>
  <c r="A56" i="52" s="1"/>
  <c r="H33" i="52"/>
  <c r="G33" i="52"/>
  <c r="F33" i="52"/>
  <c r="E33" i="52"/>
  <c r="D33" i="52"/>
  <c r="C33" i="52"/>
  <c r="B33" i="52"/>
  <c r="A33" i="52"/>
  <c r="A55" i="52" s="1"/>
  <c r="H32" i="52"/>
  <c r="G32" i="52"/>
  <c r="F32" i="52"/>
  <c r="E32" i="52"/>
  <c r="D32" i="52"/>
  <c r="C32" i="52"/>
  <c r="B32" i="52"/>
  <c r="A32" i="52"/>
  <c r="H31" i="52"/>
  <c r="G31" i="52"/>
  <c r="F31" i="52"/>
  <c r="E31" i="52"/>
  <c r="D31" i="52"/>
  <c r="C31" i="52"/>
  <c r="B31" i="52"/>
  <c r="A31" i="52"/>
  <c r="A53" i="52" s="1"/>
  <c r="H30" i="52"/>
  <c r="G30" i="52"/>
  <c r="F30" i="52"/>
  <c r="E30" i="52"/>
  <c r="D30" i="52"/>
  <c r="C30" i="52"/>
  <c r="B30" i="52"/>
  <c r="A30" i="52"/>
  <c r="A52" i="52" s="1"/>
  <c r="B8" i="52"/>
  <c r="D63" i="50"/>
  <c r="B63" i="50"/>
  <c r="B62" i="50"/>
  <c r="D62" i="50" s="1"/>
  <c r="B61" i="50"/>
  <c r="D61" i="50" s="1"/>
  <c r="B60" i="50"/>
  <c r="D60" i="50" s="1"/>
  <c r="D59" i="50"/>
  <c r="B59" i="50"/>
  <c r="B58" i="50"/>
  <c r="D58" i="50" s="1"/>
  <c r="B57" i="50"/>
  <c r="D57" i="50" s="1"/>
  <c r="B56" i="50"/>
  <c r="D56" i="50" s="1"/>
  <c r="D55" i="50"/>
  <c r="B55" i="50"/>
  <c r="B54" i="50"/>
  <c r="D54" i="50" s="1"/>
  <c r="B53" i="50"/>
  <c r="D53" i="50" s="1"/>
  <c r="B52" i="50"/>
  <c r="D52" i="50" s="1"/>
  <c r="D51" i="50"/>
  <c r="B51" i="50"/>
  <c r="B50" i="50"/>
  <c r="D50" i="50" s="1"/>
  <c r="B27" i="50"/>
  <c r="B26" i="50"/>
  <c r="B25" i="50"/>
  <c r="B24" i="50"/>
  <c r="B23" i="50"/>
  <c r="B22" i="50"/>
  <c r="B21" i="50"/>
  <c r="B20" i="50"/>
  <c r="B19" i="50"/>
  <c r="B18" i="50"/>
  <c r="B17" i="50"/>
  <c r="B16" i="50"/>
  <c r="B15" i="50"/>
  <c r="B14" i="50"/>
  <c r="B8" i="50"/>
  <c r="D7" i="50"/>
  <c r="C20" i="25"/>
  <c r="B20" i="25"/>
  <c r="C19" i="25"/>
  <c r="B19" i="25"/>
  <c r="C18" i="25"/>
  <c r="B18" i="25"/>
  <c r="D17" i="25"/>
  <c r="C17" i="25"/>
  <c r="B17" i="25"/>
  <c r="C16" i="25"/>
  <c r="B16" i="25"/>
  <c r="B8" i="25"/>
  <c r="D7" i="25"/>
  <c r="G66" i="24"/>
  <c r="D66" i="24"/>
  <c r="C66" i="24"/>
  <c r="G65" i="24"/>
  <c r="F65" i="24"/>
  <c r="E65" i="24"/>
  <c r="D65" i="24"/>
  <c r="C65" i="24"/>
  <c r="B65" i="24"/>
  <c r="G64" i="24"/>
  <c r="E64" i="24"/>
  <c r="D64" i="24"/>
  <c r="C64" i="24"/>
  <c r="A64" i="24"/>
  <c r="G63" i="24"/>
  <c r="E63" i="24"/>
  <c r="D63" i="24"/>
  <c r="C63" i="24"/>
  <c r="G62" i="24"/>
  <c r="F62" i="24"/>
  <c r="E62" i="24"/>
  <c r="D62" i="24"/>
  <c r="C62" i="24"/>
  <c r="B62" i="24"/>
  <c r="G61" i="24"/>
  <c r="F61" i="24"/>
  <c r="E61" i="24"/>
  <c r="D61" i="24"/>
  <c r="C61" i="24"/>
  <c r="B61" i="24"/>
  <c r="G60" i="24"/>
  <c r="F60" i="24"/>
  <c r="E60" i="24"/>
  <c r="D60" i="24"/>
  <c r="C60" i="24"/>
  <c r="B60" i="24"/>
  <c r="A60" i="24"/>
  <c r="G59" i="24"/>
  <c r="F59" i="24"/>
  <c r="E59" i="24"/>
  <c r="D59" i="24"/>
  <c r="C59" i="24"/>
  <c r="B59" i="24"/>
  <c r="G58" i="24"/>
  <c r="F58" i="24"/>
  <c r="E58" i="24"/>
  <c r="D58" i="24"/>
  <c r="C58" i="24"/>
  <c r="B58" i="24"/>
  <c r="A58" i="24"/>
  <c r="G57" i="24"/>
  <c r="F57" i="24"/>
  <c r="E57" i="24"/>
  <c r="D57" i="24"/>
  <c r="C57" i="24"/>
  <c r="B57" i="24"/>
  <c r="A57" i="24"/>
  <c r="G56" i="24"/>
  <c r="F56" i="24"/>
  <c r="E56" i="24"/>
  <c r="D56" i="24"/>
  <c r="C56" i="24"/>
  <c r="B56" i="24"/>
  <c r="G55" i="24"/>
  <c r="F55" i="24"/>
  <c r="E55" i="24"/>
  <c r="D55" i="24"/>
  <c r="C55" i="24"/>
  <c r="B55" i="24"/>
  <c r="G54" i="24"/>
  <c r="F54" i="24"/>
  <c r="E54" i="24"/>
  <c r="D54" i="24"/>
  <c r="C54" i="24"/>
  <c r="B54" i="24"/>
  <c r="G53" i="24"/>
  <c r="F53" i="24"/>
  <c r="E53" i="24"/>
  <c r="D53" i="24"/>
  <c r="C53" i="24"/>
  <c r="B53" i="24"/>
  <c r="G52" i="24"/>
  <c r="F52" i="24"/>
  <c r="E52" i="24"/>
  <c r="D52" i="24"/>
  <c r="C52" i="24"/>
  <c r="B52" i="24"/>
  <c r="A52" i="24"/>
  <c r="H45" i="24"/>
  <c r="G45" i="24"/>
  <c r="F45" i="24"/>
  <c r="E45" i="24"/>
  <c r="D45" i="24"/>
  <c r="C45" i="24"/>
  <c r="B45" i="24"/>
  <c r="A45" i="24"/>
  <c r="H44" i="24"/>
  <c r="G44" i="24"/>
  <c r="D44" i="24"/>
  <c r="C44" i="24"/>
  <c r="A44" i="24"/>
  <c r="A66" i="24" s="1"/>
  <c r="H43" i="24"/>
  <c r="G43" i="24"/>
  <c r="F43" i="24"/>
  <c r="E43" i="24"/>
  <c r="D43" i="24"/>
  <c r="C43" i="24"/>
  <c r="B43" i="24"/>
  <c r="A43" i="24"/>
  <c r="A65" i="24" s="1"/>
  <c r="H42" i="24"/>
  <c r="G42" i="24"/>
  <c r="E42" i="24"/>
  <c r="D42" i="24"/>
  <c r="C42" i="24"/>
  <c r="A42" i="24"/>
  <c r="H41" i="24"/>
  <c r="G41" i="24"/>
  <c r="E41" i="24"/>
  <c r="D41" i="24"/>
  <c r="C41" i="24"/>
  <c r="A41" i="24"/>
  <c r="A63" i="24" s="1"/>
  <c r="H40" i="24"/>
  <c r="G40" i="24"/>
  <c r="F40" i="24"/>
  <c r="E40" i="24"/>
  <c r="D40" i="24"/>
  <c r="C40" i="24"/>
  <c r="B40" i="24"/>
  <c r="A40" i="24"/>
  <c r="A62" i="24" s="1"/>
  <c r="H39" i="24"/>
  <c r="G39" i="24"/>
  <c r="F39" i="24"/>
  <c r="E39" i="24"/>
  <c r="D39" i="24"/>
  <c r="C39" i="24"/>
  <c r="B39" i="24"/>
  <c r="A39" i="24"/>
  <c r="A61" i="24" s="1"/>
  <c r="H38" i="24"/>
  <c r="G38" i="24"/>
  <c r="F38" i="24"/>
  <c r="E38" i="24"/>
  <c r="D38" i="24"/>
  <c r="C38" i="24"/>
  <c r="B38" i="24"/>
  <c r="A38" i="24"/>
  <c r="H37" i="24"/>
  <c r="G37" i="24"/>
  <c r="F37" i="24"/>
  <c r="E37" i="24"/>
  <c r="D37" i="24"/>
  <c r="C37" i="24"/>
  <c r="B37" i="24"/>
  <c r="A37" i="24"/>
  <c r="A59" i="24" s="1"/>
  <c r="H36" i="24"/>
  <c r="G36" i="24"/>
  <c r="F36" i="24"/>
  <c r="E36" i="24"/>
  <c r="D36" i="24"/>
  <c r="C36" i="24"/>
  <c r="B36" i="24"/>
  <c r="A36" i="24"/>
  <c r="H35" i="24"/>
  <c r="G35" i="24"/>
  <c r="F35" i="24"/>
  <c r="E35" i="24"/>
  <c r="D35" i="24"/>
  <c r="C35" i="24"/>
  <c r="B35" i="24"/>
  <c r="A35" i="24"/>
  <c r="H34" i="24"/>
  <c r="G34" i="24"/>
  <c r="F34" i="24"/>
  <c r="E34" i="24"/>
  <c r="D34" i="24"/>
  <c r="C34" i="24"/>
  <c r="B34" i="24"/>
  <c r="A34" i="24"/>
  <c r="A56" i="24" s="1"/>
  <c r="H33" i="24"/>
  <c r="G33" i="24"/>
  <c r="F33" i="24"/>
  <c r="E33" i="24"/>
  <c r="D33" i="24"/>
  <c r="C33" i="24"/>
  <c r="B33" i="24"/>
  <c r="A33" i="24"/>
  <c r="A55" i="24" s="1"/>
  <c r="H32" i="24"/>
  <c r="G32" i="24"/>
  <c r="F32" i="24"/>
  <c r="E32" i="24"/>
  <c r="D32" i="24"/>
  <c r="C32" i="24"/>
  <c r="B32" i="24"/>
  <c r="A32" i="24"/>
  <c r="A54" i="24" s="1"/>
  <c r="H31" i="24"/>
  <c r="G31" i="24"/>
  <c r="F31" i="24"/>
  <c r="E31" i="24"/>
  <c r="D31" i="24"/>
  <c r="C31" i="24"/>
  <c r="B31" i="24"/>
  <c r="A31" i="24"/>
  <c r="A53" i="24" s="1"/>
  <c r="H30" i="24"/>
  <c r="G30" i="24"/>
  <c r="F30" i="24"/>
  <c r="E30" i="24"/>
  <c r="D30" i="24"/>
  <c r="C30" i="24"/>
  <c r="B30" i="24"/>
  <c r="A30" i="24"/>
  <c r="B8" i="24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D8" i="21"/>
  <c r="D7" i="21"/>
  <c r="B5" i="21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C20" i="32"/>
  <c r="B20" i="32"/>
  <c r="C19" i="32"/>
  <c r="B19" i="32"/>
  <c r="C18" i="32"/>
  <c r="B18" i="32"/>
  <c r="D17" i="32"/>
  <c r="C17" i="32"/>
  <c r="B17" i="32"/>
  <c r="C16" i="32"/>
  <c r="B16" i="32"/>
  <c r="B8" i="32"/>
  <c r="E7" i="32"/>
  <c r="H43" i="31"/>
  <c r="G43" i="31"/>
  <c r="F43" i="31"/>
  <c r="E43" i="31"/>
  <c r="D43" i="31"/>
  <c r="C43" i="31"/>
  <c r="B43" i="31"/>
  <c r="A43" i="31"/>
  <c r="H42" i="31"/>
  <c r="G42" i="31"/>
  <c r="D42" i="31"/>
  <c r="C42" i="31"/>
  <c r="A42" i="31"/>
  <c r="H41" i="31"/>
  <c r="G41" i="31"/>
  <c r="F41" i="31"/>
  <c r="E41" i="31"/>
  <c r="D41" i="31"/>
  <c r="C41" i="31"/>
  <c r="B41" i="31"/>
  <c r="A41" i="31"/>
  <c r="H40" i="31"/>
  <c r="G40" i="31"/>
  <c r="E40" i="31"/>
  <c r="D40" i="31"/>
  <c r="C40" i="31"/>
  <c r="A40" i="31"/>
  <c r="H39" i="31"/>
  <c r="G39" i="31"/>
  <c r="E39" i="31"/>
  <c r="D39" i="31"/>
  <c r="C39" i="31"/>
  <c r="A39" i="31"/>
  <c r="H38" i="31"/>
  <c r="G38" i="31"/>
  <c r="F38" i="31"/>
  <c r="E38" i="31"/>
  <c r="D38" i="31"/>
  <c r="C38" i="31"/>
  <c r="B38" i="31"/>
  <c r="A38" i="31"/>
  <c r="H37" i="31"/>
  <c r="G37" i="31"/>
  <c r="F37" i="31"/>
  <c r="E37" i="31"/>
  <c r="D37" i="31"/>
  <c r="C37" i="31"/>
  <c r="B37" i="31"/>
  <c r="A37" i="31"/>
  <c r="H36" i="31"/>
  <c r="G36" i="31"/>
  <c r="F36" i="31"/>
  <c r="E36" i="31"/>
  <c r="D36" i="31"/>
  <c r="C36" i="31"/>
  <c r="B36" i="31"/>
  <c r="A36" i="31"/>
  <c r="H35" i="31"/>
  <c r="G35" i="31"/>
  <c r="F35" i="31"/>
  <c r="E35" i="31"/>
  <c r="D35" i="31"/>
  <c r="C35" i="31"/>
  <c r="B35" i="31"/>
  <c r="A35" i="31"/>
  <c r="H34" i="31"/>
  <c r="G34" i="31"/>
  <c r="F34" i="31"/>
  <c r="E34" i="31"/>
  <c r="D34" i="31"/>
  <c r="C34" i="31"/>
  <c r="B34" i="31"/>
  <c r="A34" i="31"/>
  <c r="H33" i="31"/>
  <c r="G33" i="31"/>
  <c r="F33" i="31"/>
  <c r="E33" i="31"/>
  <c r="D33" i="31"/>
  <c r="C33" i="31"/>
  <c r="B33" i="31"/>
  <c r="A33" i="31"/>
  <c r="H32" i="31"/>
  <c r="G32" i="31"/>
  <c r="F32" i="31"/>
  <c r="E32" i="31"/>
  <c r="D32" i="31"/>
  <c r="C32" i="31"/>
  <c r="B32" i="31"/>
  <c r="A32" i="31"/>
  <c r="H31" i="31"/>
  <c r="G31" i="31"/>
  <c r="F31" i="31"/>
  <c r="E31" i="31"/>
  <c r="D31" i="31"/>
  <c r="C31" i="31"/>
  <c r="B31" i="31"/>
  <c r="A31" i="31"/>
  <c r="H30" i="31"/>
  <c r="G30" i="31"/>
  <c r="F30" i="31"/>
  <c r="E30" i="31"/>
  <c r="D30" i="31"/>
  <c r="C30" i="31"/>
  <c r="B30" i="31"/>
  <c r="A30" i="31"/>
  <c r="H29" i="31"/>
  <c r="G29" i="31"/>
  <c r="F29" i="31"/>
  <c r="E29" i="31"/>
  <c r="D29" i="31"/>
  <c r="C29" i="31"/>
  <c r="B29" i="31"/>
  <c r="A29" i="31"/>
  <c r="H28" i="31"/>
  <c r="G28" i="31"/>
  <c r="F28" i="31"/>
  <c r="E28" i="31"/>
  <c r="D28" i="31"/>
  <c r="C28" i="31"/>
  <c r="B28" i="31"/>
  <c r="A28" i="31"/>
  <c r="C7" i="31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2" i="13"/>
  <c r="D8" i="13"/>
  <c r="B8" i="13"/>
  <c r="D7" i="13"/>
  <c r="C19" i="47"/>
  <c r="B19" i="47"/>
  <c r="D19" i="47" s="1"/>
  <c r="D18" i="47"/>
  <c r="D17" i="47"/>
  <c r="D16" i="47"/>
  <c r="D15" i="47"/>
  <c r="D14" i="47"/>
  <c r="D13" i="47"/>
  <c r="D12" i="47"/>
  <c r="D11" i="47"/>
  <c r="D10" i="47"/>
  <c r="D9" i="47"/>
  <c r="D8" i="47"/>
  <c r="D7" i="47"/>
  <c r="F20" i="35"/>
  <c r="E20" i="35"/>
  <c r="C20" i="35"/>
  <c r="B20" i="35"/>
  <c r="D19" i="35"/>
  <c r="D18" i="35"/>
  <c r="D17" i="35"/>
  <c r="D16" i="35"/>
  <c r="D15" i="35"/>
  <c r="D14" i="35"/>
  <c r="D13" i="35"/>
  <c r="D12" i="35"/>
  <c r="D11" i="35"/>
  <c r="D10" i="35"/>
  <c r="D9" i="35"/>
  <c r="D8" i="35"/>
  <c r="D20" i="35" s="1"/>
  <c r="D7" i="30"/>
</calcChain>
</file>

<file path=xl/sharedStrings.xml><?xml version="1.0" encoding="utf-8"?>
<sst xmlns="http://schemas.openxmlformats.org/spreadsheetml/2006/main" count="3636" uniqueCount="728">
  <si>
    <t>NHS Primary Dental Payment Reform</t>
  </si>
  <si>
    <t>Dental claims are submitted by NHS dentists for activity monitoring or to claim payment for treatments and associated fees.</t>
  </si>
  <si>
    <t>The Statement of Dental Remuneration (SDR) lists all the Items of Service (IOS, i.e. treatments and associated fees) that can be claimed.</t>
  </si>
  <si>
    <t>On 1 November 2023, the Scottish Government implemented an NHS dental payment reform. As part of the reform, a new list of 45 items</t>
  </si>
  <si>
    <t>(Determination1) that can be claimed for general dentistry was created. This is to make it simpler for both dental teams and patients to understand.</t>
  </si>
  <si>
    <t>The data included in this report covers data for October to September 2024 and reflects a transitional period where dentists submitted claims across the</t>
  </si>
  <si>
    <t>old and new (Determination I) payment arrangements. It provides an early overview of certain metrics of activity and spend since reform introduction.</t>
  </si>
  <si>
    <t>Further information on the NHS dental reform can be found here:</t>
  </si>
  <si>
    <t>SDR Amendment no. 163</t>
  </si>
  <si>
    <t>The activity (treatments) data in this report primarily focuses on the prospective picture and therefore only Determination I codes are reported in full.</t>
  </si>
  <si>
    <t>However, the number of examinations claimed using old SDR codes have also been published to demonstrate the continued level of activity being</t>
  </si>
  <si>
    <t>claimed under the old payment arrangements.</t>
  </si>
  <si>
    <t>Data on patient access covers all patient activity across the old and new payment arrangements. Financial data reflects the overall level of claims,</t>
  </si>
  <si>
    <t>including Items of Service IOS  claims made across the old and new payment arrangements. The Public Dental Service have separate contractual</t>
  </si>
  <si>
    <t>arrangements, and therefore their payments are excluded from this report.</t>
  </si>
  <si>
    <t>Reporting</t>
  </si>
  <si>
    <t>The activity (treatments) data in this report primarily focuses on the prospective picture and therefore only Determination I codes</t>
  </si>
  <si>
    <t>are reported in full. However, the number of examinations claimed using old SDR codes have also been published to demonstrate</t>
  </si>
  <si>
    <t>the continued level of activity being claimed under the old payment arrangements.</t>
  </si>
  <si>
    <t>Data on patient access covers all patient activity across the old and new payment arrangements.</t>
  </si>
  <si>
    <t>Financial data reflects the overall level of claims, including Items of Service IOS  claims made across the old and new payment arrangements.</t>
  </si>
  <si>
    <t>The Public Dental Service have separate contractual arrangements, and therefore their payments are excluded from this report.</t>
  </si>
  <si>
    <t>Definitions</t>
  </si>
  <si>
    <t>NHS Primary Dental Care</t>
  </si>
  <si>
    <t>Most of the population in Scotland access routine dental care through the primary care setting of the General Dental</t>
  </si>
  <si>
    <t>Service (GDS). The majority of GDS is provided by independent dentists ("High Street dentists") who have arrangements</t>
  </si>
  <si>
    <t>with NHS Boards to provide GDS.</t>
  </si>
  <si>
    <t>The Public Dental Service (PDS) provides access to primary NHS dental care for patients who cannot obtain treatment</t>
  </si>
  <si>
    <t>from a general dental practice. This includes vulnerable patients such as those living in care homes, people with</t>
  </si>
  <si>
    <t>learning disabilities and those who may have complex needs.</t>
  </si>
  <si>
    <t>Primary Care Dental Claims</t>
  </si>
  <si>
    <t>Primary care dental claims are submitted by NHS dentists for activity monitoring or to claim payment for treatments and</t>
  </si>
  <si>
    <t xml:space="preserve">associated fees, such as issuing a prescription or orthodontic interim payments. Each claim may cover a single </t>
  </si>
  <si>
    <t>appointment or multiple appointments depending on the treatment provided.</t>
  </si>
  <si>
    <t>Payment month</t>
  </si>
  <si>
    <t>Data is based on claims paid/authorised between October 2023 and September 2024.</t>
  </si>
  <si>
    <t>Following completion of treatment, dentists have up to 3 months to submit a claim.</t>
  </si>
  <si>
    <t>As a result, the payment month may differ from the month(s) the patient had contact with NHS Primary Dental Care.</t>
  </si>
  <si>
    <t>Data Monitoring Report</t>
  </si>
  <si>
    <t>Published: November 2024 by Public Health Scotland (PHS)</t>
  </si>
  <si>
    <t xml:space="preserve">Contents </t>
  </si>
  <si>
    <t>Click on the corresponding table number to go directly to your chosen table or chart.</t>
  </si>
  <si>
    <t>Clinical Activity</t>
  </si>
  <si>
    <t>Claims</t>
  </si>
  <si>
    <t>Table 1</t>
  </si>
  <si>
    <t>Number of Determination I claims; by dental service; Quarter ending September 2024</t>
  </si>
  <si>
    <t>Table 2</t>
  </si>
  <si>
    <t>Number of claims; by payment arrangement, dental service and month; October 2023 - September 2024</t>
  </si>
  <si>
    <t>Treatments</t>
  </si>
  <si>
    <t>Table 3</t>
  </si>
  <si>
    <t>Determination I Treatment counts; by SDR item code and dental service; Quarter Ending September 2024</t>
  </si>
  <si>
    <t>Table 4</t>
  </si>
  <si>
    <t>Determination I Treatment counts; by SDR item code, dental service and month; October 2023 - September 2024</t>
  </si>
  <si>
    <t>Table 5</t>
  </si>
  <si>
    <t>Number of 'old payment arrangement' examinations; by dental service and month: October 2023 - September 2024</t>
  </si>
  <si>
    <t>Patient Access: Contact with NHS Primary Dental Care for assesment or treatment; Quarter Ending September 2024</t>
  </si>
  <si>
    <t>Table 6</t>
  </si>
  <si>
    <t>Number of patients who had contact with an NHS primary care dentist; by NHS Board and age group</t>
  </si>
  <si>
    <t>Figure 1</t>
  </si>
  <si>
    <t>Table 7</t>
  </si>
  <si>
    <t>Number of patients who had contact with an NHS primary care dentist; by NHS Board, SIMD, and age group (child/adult)</t>
  </si>
  <si>
    <t>Figure 2</t>
  </si>
  <si>
    <t>Patient Access: Registration with an NHS dentist; as at 30 September 2024</t>
  </si>
  <si>
    <t>Table 8</t>
  </si>
  <si>
    <t>Registration counts and rates; by NHS Board and age group</t>
  </si>
  <si>
    <t>Figure 3</t>
  </si>
  <si>
    <t>Table 9</t>
  </si>
  <si>
    <t>Registration counts and rates; by NHS Board, SIMD and age group (child/adult)</t>
  </si>
  <si>
    <t>Figure 4</t>
  </si>
  <si>
    <t>Patient Access: Participation - contact with NHS Primary Dental Care in the previous 2 years (October 2022 - September 2024)</t>
  </si>
  <si>
    <t>Table 10</t>
  </si>
  <si>
    <t>Number of registered patients who participated in the previous 2 years; by NHS Board and age group</t>
  </si>
  <si>
    <t>Figure 5</t>
  </si>
  <si>
    <t>Table 11</t>
  </si>
  <si>
    <t>Number of registered patients who participated in the previous 2 years; by NHS Board, SIMD, and age group (child/adult)</t>
  </si>
  <si>
    <t>Figure 6</t>
  </si>
  <si>
    <t xml:space="preserve">Financial information: General Dental Service </t>
  </si>
  <si>
    <t>Table 12</t>
  </si>
  <si>
    <t>Payments to GDS dentists, by payment month</t>
  </si>
  <si>
    <t>Back to contents</t>
  </si>
  <si>
    <t>Clinical Activity: Determination I Claims</t>
  </si>
  <si>
    <r>
      <t>Table 1: Number of Determination I claims; by dental service; Quarter ending September 2024</t>
    </r>
    <r>
      <rPr>
        <b/>
        <vertAlign val="superscript"/>
        <sz val="11"/>
        <rFont val="Arial"/>
        <family val="2"/>
      </rPr>
      <t>1,2,3</t>
    </r>
  </si>
  <si>
    <t>Dental Service</t>
  </si>
  <si>
    <t>GDS</t>
  </si>
  <si>
    <t>PDS</t>
  </si>
  <si>
    <t>Total</t>
  </si>
  <si>
    <t>Number of Determination I claims</t>
  </si>
  <si>
    <t>Source: Public Health Scotland (PHS), Management Information and Dental Accounting System (MIDAS)</t>
  </si>
  <si>
    <r>
      <rPr>
        <vertAlign val="superscript"/>
        <sz val="10"/>
        <color rgb="FF000000"/>
        <rFont val="Arial"/>
        <family val="2"/>
      </rPr>
      <t>1</t>
    </r>
    <r>
      <rPr>
        <sz val="10"/>
        <color rgb="FF000000"/>
        <rFont val="Arial"/>
        <family val="2"/>
      </rPr>
      <t xml:space="preserve"> excludes adjusted claims.</t>
    </r>
  </si>
  <si>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based on claims paid/authorised between July and September 2024.</t>
    </r>
  </si>
  <si>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excludes claims submitted under the old payment arrangements.</t>
    </r>
  </si>
  <si>
    <t>Clinical Activity: All Claims</t>
  </si>
  <si>
    <t>Table 2: Number of claims; by payment arrangement, dental service and month; (October 2023- September 2024)</t>
  </si>
  <si>
    <t>Determination I</t>
  </si>
  <si>
    <t>Old payment arrangement</t>
  </si>
  <si>
    <t>Month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</si>
  <si>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</si>
  <si>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</si>
  <si>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</si>
  <si>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</si>
  <si>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</si>
  <si>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</si>
  <si>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</si>
  <si>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</si>
  <si>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</si>
  <si>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</si>
  <si>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</si>
  <si>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</si>
  <si>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 xml:space="preserve">Total </t>
  </si>
  <si>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based on claims paid/authorised between October 2023 and September 2024.</t>
    </r>
  </si>
  <si>
    <t>Clinical Activity: Determination I Treatments</t>
  </si>
  <si>
    <r>
      <t>Table 3: Number of Determination I treatments; by SDR item code and dental service; Quarter ending September 2024</t>
    </r>
    <r>
      <rPr>
        <b/>
        <vertAlign val="superscript"/>
        <sz val="11"/>
        <rFont val="Arial"/>
        <family val="2"/>
      </rPr>
      <t>1-6</t>
    </r>
  </si>
  <si>
    <t>Item Code</t>
  </si>
  <si>
    <t>Item Description</t>
  </si>
  <si>
    <t>Section I – Oral Health Examination and Diagnosis</t>
  </si>
  <si>
    <t>1-(a)</t>
  </si>
  <si>
    <t>Extensive Clinical Examination</t>
  </si>
  <si>
    <t>1-(b)</t>
  </si>
  <si>
    <t>Review Examination</t>
  </si>
  <si>
    <t>1-(c)</t>
  </si>
  <si>
    <t>Unscheduled care assessment and/or treatment</t>
  </si>
  <si>
    <t>1-(d)</t>
  </si>
  <si>
    <t>Intraoral Radiograph</t>
  </si>
  <si>
    <t>1-(e)</t>
  </si>
  <si>
    <t>Extraoral Radiograph</t>
  </si>
  <si>
    <t>1-(f)</t>
  </si>
  <si>
    <t>Study Models (per set)</t>
  </si>
  <si>
    <t>Section II – Preventive Care and Periodontal Treatment</t>
  </si>
  <si>
    <t>2-(a)</t>
  </si>
  <si>
    <t>Enhanced preventive advice and treatment (including Childsmile)</t>
  </si>
  <si>
    <t>2-(b)</t>
  </si>
  <si>
    <t>Fissure sealants (per tooth)</t>
  </si>
  <si>
    <t>2-(c)</t>
  </si>
  <si>
    <t>Periodontal assessment and treatment for patients with a BPE of 3 or 4 and/or interdental bone loss (standard)</t>
  </si>
  <si>
    <t>2-(d)</t>
  </si>
  <si>
    <t>Periodontal assessment and treatment for patients with a BPE of 3 or 4 and/or interdental bone loss (enhanced)</t>
  </si>
  <si>
    <t>2-(e)</t>
  </si>
  <si>
    <t>Additional Periodontal Appointment Supplement</t>
  </si>
  <si>
    <t xml:space="preserve">Section III – Restorative Treatment </t>
  </si>
  <si>
    <t>3-(a)(1)</t>
  </si>
  <si>
    <t>Filling (1 single surface filling)</t>
  </si>
  <si>
    <t>3-(a)(2)</t>
  </si>
  <si>
    <t>Filling (2 single surface fillings on one tooth)</t>
  </si>
  <si>
    <t>3-(b)(1)</t>
  </si>
  <si>
    <t>Filling (2 surface filling)</t>
  </si>
  <si>
    <t>3-(b)(2)</t>
  </si>
  <si>
    <t>Filling (2 x 2 surface fillings on one tooth)</t>
  </si>
  <si>
    <t>3-(c)</t>
  </si>
  <si>
    <t>Filling (3 surfaces or more)</t>
  </si>
  <si>
    <t>3-(d)(1)</t>
  </si>
  <si>
    <t>Composite Supplement (for 1 filling)</t>
  </si>
  <si>
    <t>3-(d)(2)</t>
  </si>
  <si>
    <t>Composite Supplement (for 2 fillings on one tooth)</t>
  </si>
  <si>
    <t>3-(e)(1)</t>
  </si>
  <si>
    <t>Posterior Composite Supplement (for 1 filling)</t>
  </si>
  <si>
    <t>3-(e)(2)</t>
  </si>
  <si>
    <t>Posterior Composite Supplement (for 2 fillings on one tooth)</t>
  </si>
  <si>
    <t>3-(f)</t>
  </si>
  <si>
    <t>Endodontic Treatment (Incisor/Canine/Lower Premolar)</t>
  </si>
  <si>
    <t>3-(g)</t>
  </si>
  <si>
    <t>Endodontic Treatment (Upper Premolar)</t>
  </si>
  <si>
    <t>3-(h)</t>
  </si>
  <si>
    <t>Endodontic Treatment (Molar)</t>
  </si>
  <si>
    <t>3-(i)</t>
  </si>
  <si>
    <t>Pulpotomy</t>
  </si>
  <si>
    <t>3-(j)</t>
  </si>
  <si>
    <t>Root Canal Re-Treatment Supplement</t>
  </si>
  <si>
    <t>3-(k)</t>
  </si>
  <si>
    <t>Internal Bleaching (per tooth)</t>
  </si>
  <si>
    <t xml:space="preserve">Section IV – Extra Coronal Restorations </t>
  </si>
  <si>
    <t>4-(a)</t>
  </si>
  <si>
    <t>Stainless Steel Crown And Provisional Crown/Bridge (per unit)</t>
  </si>
  <si>
    <t>4-(b)</t>
  </si>
  <si>
    <t>Crown Placement</t>
  </si>
  <si>
    <t>4-(b) incomplete fee</t>
  </si>
  <si>
    <t>Crown Placement Incomplete Fee (70% of fee)</t>
  </si>
  <si>
    <t>-</t>
  </si>
  <si>
    <t>4-(b) balance fee</t>
  </si>
  <si>
    <t>Crown Placement Balancing Fee (30% of fee)</t>
  </si>
  <si>
    <t>4-(c)</t>
  </si>
  <si>
    <t>Post and/or Core Retention for crowns or bridges</t>
  </si>
  <si>
    <t>4-(c) incomplete fee</t>
  </si>
  <si>
    <t>Post and/or Core Retention Incomplete Fee (70% of fee)</t>
  </si>
  <si>
    <t>4-(c) balance fee</t>
  </si>
  <si>
    <t>Post and/or Core Retention Balancing Fee (30% of fee)</t>
  </si>
  <si>
    <t>4-(d)</t>
  </si>
  <si>
    <t>Inlay/Onlay Placement</t>
  </si>
  <si>
    <t>4-(d) incomplete fee</t>
  </si>
  <si>
    <t>Inlay/Onlay Incomplete Fee (70% of fee)</t>
  </si>
  <si>
    <t>4-(d) balance fee</t>
  </si>
  <si>
    <t>Inlay/Onlay Balancing Fee (30% of fee)</t>
  </si>
  <si>
    <t>4-(e)</t>
  </si>
  <si>
    <t>Replacement Veneer</t>
  </si>
  <si>
    <t>4-(e) incomplete fee</t>
  </si>
  <si>
    <t>Replacement Veneer Incomplete Fee (70% of fee)</t>
  </si>
  <si>
    <t>4-(e) balance fee</t>
  </si>
  <si>
    <t>Replacement Veneer Balancing Fee (30% of fee)</t>
  </si>
  <si>
    <t>4-(f)</t>
  </si>
  <si>
    <t>Conventional Bridge (per unit)</t>
  </si>
  <si>
    <t>4-(f) incomplete fee</t>
  </si>
  <si>
    <t>Conventional Bridge Incomplete Fee (70% of fee per unit)</t>
  </si>
  <si>
    <t>4-(f) balance fee</t>
  </si>
  <si>
    <t>Conventional Bridge Balancing Fee (30% of fee per unit)</t>
  </si>
  <si>
    <t>4-(g)</t>
  </si>
  <si>
    <t>Resin Retained Bridge (per unit)</t>
  </si>
  <si>
    <t>4-(g) incomplete fee</t>
  </si>
  <si>
    <t>Resin Retained Bridge Incomplete Fee (70% of fee per unit)</t>
  </si>
  <si>
    <t>4-(g) balance fee</t>
  </si>
  <si>
    <t>Resin Retained Bridge Balancing Fee (30% of fee per unit)</t>
  </si>
  <si>
    <t>4-(h)</t>
  </si>
  <si>
    <t>Recementing of a Resin Retained Bridge</t>
  </si>
  <si>
    <t xml:space="preserve">Section V – Extractions </t>
  </si>
  <si>
    <t>5-(a)</t>
  </si>
  <si>
    <t>Extraction</t>
  </si>
  <si>
    <t>5-(b)</t>
  </si>
  <si>
    <t>Surgical Extraction</t>
  </si>
  <si>
    <t>5-(c)</t>
  </si>
  <si>
    <t>Advanced Surgical Extractions</t>
  </si>
  <si>
    <t>5-(d)</t>
  </si>
  <si>
    <t>Advanced Surgical Procedures</t>
  </si>
  <si>
    <t xml:space="preserve">Section VI – Sedation </t>
  </si>
  <si>
    <t>6-(a)</t>
  </si>
  <si>
    <t>Sedation Assessment</t>
  </si>
  <si>
    <t>6-(b)</t>
  </si>
  <si>
    <t>Sedation</t>
  </si>
  <si>
    <t xml:space="preserve">Section VII – Prostheses </t>
  </si>
  <si>
    <t>7-(a)</t>
  </si>
  <si>
    <t>Acrylic Denture (partial)</t>
  </si>
  <si>
    <t>7-(a) incomplete fee</t>
  </si>
  <si>
    <t>Acrylic Denture (partial) Incomplete Fee (70% of fee)</t>
  </si>
  <si>
    <t>7-(a) balance fee</t>
  </si>
  <si>
    <t>Acrylic Denture (partial) Balancing Fee (30% of fee)</t>
  </si>
  <si>
    <t>7-(b)</t>
  </si>
  <si>
    <t>Acrylic Denture (full)</t>
  </si>
  <si>
    <t>7-(b) incomplete fee</t>
  </si>
  <si>
    <t>Acrylic Denture (full) Incomplete Fee (70% of fee)</t>
  </si>
  <si>
    <t>7-(b) balance fee</t>
  </si>
  <si>
    <t>Acrylic Denture (full) Balancing Fee (30% of fee)</t>
  </si>
  <si>
    <t>7-(c)</t>
  </si>
  <si>
    <t>Cobalt Chrome Denture</t>
  </si>
  <si>
    <t>7-(c) incomplete fee</t>
  </si>
  <si>
    <t>Cobalt Chrome Denture Incomplete Fee (70% of fee)</t>
  </si>
  <si>
    <t>7-(c) balance fee</t>
  </si>
  <si>
    <t>Cobalt Chrome Denture Balancing Fee (30% of fee)</t>
  </si>
  <si>
    <t>7-(d)</t>
  </si>
  <si>
    <t>Special Tray</t>
  </si>
  <si>
    <t>7-(e)</t>
  </si>
  <si>
    <t>Addition, hard reline, or repair of a denture</t>
  </si>
  <si>
    <t>7-(f)</t>
  </si>
  <si>
    <t>Soft reline of a denture</t>
  </si>
  <si>
    <t>7-(g)</t>
  </si>
  <si>
    <t>Acid Etched Splint (per union)</t>
  </si>
  <si>
    <t>7-(h)</t>
  </si>
  <si>
    <t>Laboratory made soft splint/fluoride tray/trauma retainer/external bleaching tray (per appliance)</t>
  </si>
  <si>
    <t>7-(i)</t>
  </si>
  <si>
    <t>Laboratory made hard splint (per appliance)</t>
  </si>
  <si>
    <t xml:space="preserve">Section VIII – Domiciliary Visit and Recalled Attendance </t>
  </si>
  <si>
    <t>8-</t>
  </si>
  <si>
    <t>Domiciliary visit and recalled attendance</t>
  </si>
  <si>
    <t xml:space="preserve">Section IX – Orthodontic Treatment </t>
  </si>
  <si>
    <t>32(a) Intra-oral appliances</t>
  </si>
  <si>
    <t>32(a)(1) upper</t>
  </si>
  <si>
    <t>upper removable spring and/or screw type appliance</t>
  </si>
  <si>
    <t>32(a)(1) lower</t>
  </si>
  <si>
    <t>lower removable spring and/or screw type appliance</t>
  </si>
  <si>
    <t>32(a)(2) upper</t>
  </si>
  <si>
    <t>upper simple fixed type appliance</t>
  </si>
  <si>
    <t>32(a)(2) lower</t>
  </si>
  <si>
    <t>lower simple fixed type appliance</t>
  </si>
  <si>
    <t>32(a)(3) upper</t>
  </si>
  <si>
    <t>upper fixed multiband or multibracket appliance</t>
  </si>
  <si>
    <t>32(a)(3) lower</t>
  </si>
  <si>
    <t>lower fixed multiband or multibracket appliance</t>
  </si>
  <si>
    <t>32(a)(4)</t>
  </si>
  <si>
    <t>functional appliance</t>
  </si>
  <si>
    <t>32(a)(5) upper</t>
  </si>
  <si>
    <t>upper bite plane appliance</t>
  </si>
  <si>
    <t>32(a)(5) lower</t>
  </si>
  <si>
    <t>lower bite plane appliance</t>
  </si>
  <si>
    <t>32(a)(5) add upper</t>
  </si>
  <si>
    <t>upper extra-oral traction</t>
  </si>
  <si>
    <t>32(a)(5) add lower</t>
  </si>
  <si>
    <t>lower extra-oral traction</t>
  </si>
  <si>
    <t>upper rigid anchorage reinforcement</t>
  </si>
  <si>
    <t>lower rigid anchorage reinforcement</t>
  </si>
  <si>
    <t>32(b) Retention, normally to last for a minimum period of 12 months</t>
  </si>
  <si>
    <t>32(b)(1)</t>
  </si>
  <si>
    <t>supervision of retention for a period of not less than 5 months</t>
  </si>
  <si>
    <t>32(b)(1) additional</t>
  </si>
  <si>
    <t>supervision of retention for an additional period of not less than 2 months</t>
  </si>
  <si>
    <t>32(b)(2)(1) upper</t>
  </si>
  <si>
    <t>upper removable retainer in acrylic resin (per appliance)</t>
  </si>
  <si>
    <t>32(b)(2)(1) lower</t>
  </si>
  <si>
    <t>lower removable retainer in acrylic resin (per appliance)</t>
  </si>
  <si>
    <t>32(b)(2)(2) upper</t>
  </si>
  <si>
    <t>upper fixed or bonded retainer (per appliance)</t>
  </si>
  <si>
    <t>32(b)(2)(2) lower</t>
  </si>
  <si>
    <t>lower fixed or bonded retainer (per appliance)</t>
  </si>
  <si>
    <t>32(b)(2)(3) upper</t>
  </si>
  <si>
    <t>upper removable pressure formed retainer (per appliance)</t>
  </si>
  <si>
    <t>32(b)(2)(3) lower</t>
  </si>
  <si>
    <t>lower removable pressure formed retainer (per appliance)</t>
  </si>
  <si>
    <t>32(c)(1) upper</t>
  </si>
  <si>
    <t>upper repair - cracks or fractures in the acrylic of a removable appliance (per appliance)</t>
  </si>
  <si>
    <t>32(c)(1) lower</t>
  </si>
  <si>
    <t>lower repair - cracks or fractures in the acrylic of a removable appliance (per appliance)</t>
  </si>
  <si>
    <t>32(c)(2) upper</t>
  </si>
  <si>
    <t>upper repair - metal comp. or providing &amp; fixing a metal comp. on a removable appliance (per appliance)</t>
  </si>
  <si>
    <t>32(c)(2) lower</t>
  </si>
  <si>
    <t>lower repair - metal comp. or providing &amp; fixing a metal comp. on a removable appliance (per appliance)</t>
  </si>
  <si>
    <t>32(c)(2) upper maximum</t>
  </si>
  <si>
    <t>maximum fee for a combination of repairs under items 32(c)(1) upper and 32(c)(2) upper</t>
  </si>
  <si>
    <t>32(c)(2) lower maximum</t>
  </si>
  <si>
    <t>maximum fee for a combination of repairs under items 32(c)(1) lower and 32(c)(2) lower</t>
  </si>
  <si>
    <t>32(c)(3)</t>
  </si>
  <si>
    <t>repairing a removable functional appliance (per appliance)</t>
  </si>
  <si>
    <t>32(c)(4) upper</t>
  </si>
  <si>
    <t>upper repair of a fixed app. involving the replace. of 2 or more bracket bands/archwires</t>
  </si>
  <si>
    <t>32(c)(4) lower</t>
  </si>
  <si>
    <t>lower repair of a fixed app. involving the replace. of 2 or more bracket bands/archwires</t>
  </si>
  <si>
    <t>32(c) additional upper</t>
  </si>
  <si>
    <t>additional fee for an upper impression</t>
  </si>
  <si>
    <t>32(c) additional lower</t>
  </si>
  <si>
    <t>additional fee for a lower impression</t>
  </si>
  <si>
    <t>32(d)(1) upper</t>
  </si>
  <si>
    <t>addition of a tooth to an upper fixed appliance or fixed retainer</t>
  </si>
  <si>
    <t>32(d)(1) lower</t>
  </si>
  <si>
    <t>addition of a tooth to a lower fixed appliance or fixed retainer</t>
  </si>
  <si>
    <t>32(d)(2) upper</t>
  </si>
  <si>
    <t>addition of a tooth to an upper removable appliance or retainer</t>
  </si>
  <si>
    <t>32(d)(2) lower</t>
  </si>
  <si>
    <t>addition of a tooth to a lower removable appliance or retainer</t>
  </si>
  <si>
    <t>32(e)(1)</t>
  </si>
  <si>
    <t>replacement space maintainer or retention appliance</t>
  </si>
  <si>
    <t>32(e)(2)</t>
  </si>
  <si>
    <t>replacement removable spring and/or screw type appliance</t>
  </si>
  <si>
    <t>32(e)(3)</t>
  </si>
  <si>
    <t>replacement simple fixed type appliance</t>
  </si>
  <si>
    <t>32(e)(4)</t>
  </si>
  <si>
    <t>replacement fixed multiband or multibracket appliances</t>
  </si>
  <si>
    <t>32(e)(5)</t>
  </si>
  <si>
    <t>replacement functional appliance</t>
  </si>
  <si>
    <t>32(f)</t>
  </si>
  <si>
    <t>Any other orthodontic treatment</t>
  </si>
  <si>
    <t>32(g)</t>
  </si>
  <si>
    <t>Any other orthodontic treatment – Prior Approval not required:</t>
  </si>
  <si>
    <t>32 incomplete</t>
  </si>
  <si>
    <t>Fee for incomplete orthodontic treatments</t>
  </si>
  <si>
    <t>Section X – Additional Payments</t>
  </si>
  <si>
    <t>46</t>
  </si>
  <si>
    <t>Referral Fee</t>
  </si>
  <si>
    <t>Non-Specified codes</t>
  </si>
  <si>
    <t>39 discretionary</t>
  </si>
  <si>
    <t>Balance fee for resumed treatments where an incomplete fee has been claimed (general)</t>
  </si>
  <si>
    <t>99(a)</t>
  </si>
  <si>
    <t>Make up Fees requiring a Patient's Charge</t>
  </si>
  <si>
    <r>
      <rPr>
        <vertAlign val="superscript"/>
        <sz val="10"/>
        <color rgb="FF000000"/>
        <rFont val="Arial"/>
        <family val="2"/>
      </rPr>
      <t>1</t>
    </r>
    <r>
      <rPr>
        <sz val="10"/>
        <color rgb="FF000000"/>
        <rFont val="Arial"/>
        <family val="2"/>
      </rPr>
      <t xml:space="preserve"> excludes PDS non-GDS activity ("70" codes): Patient Category, Patient Management, Source of Referral, Special Care Need Modified Casemix Tool (mCMT) Total Score, </t>
    </r>
  </si>
  <si>
    <t>Treatment Type, Visits/Appointments.</t>
  </si>
  <si>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excludes items in the SDR that have no fee code (10-(a) Capitation Payment, 10-(b) Additional Support Needs Capitation Payment, 10-(c) Deprived Areas Capitation .</t>
    </r>
  </si>
  <si>
    <t>Enhancement, 10-(d) Deprived Areas Fee Enhancement, 10-(e) Scale Additions, 39. Miscellaneous Balancing Fee for treatments started before 1 November 2023)</t>
  </si>
  <si>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excludes adjusted claims.</t>
    </r>
  </si>
  <si>
    <r>
      <rPr>
        <vertAlign val="superscript"/>
        <sz val="10"/>
        <color rgb="FF000000"/>
        <rFont val="Arial"/>
        <family val="2"/>
      </rPr>
      <t>4</t>
    </r>
    <r>
      <rPr>
        <sz val="10"/>
        <color rgb="FF000000"/>
        <rFont val="Arial"/>
        <family val="2"/>
      </rPr>
      <t xml:space="preserve"> In this table, all treatments counted against item code '39 discretionary' started after 1 November 2023.</t>
    </r>
  </si>
  <si>
    <r>
      <rPr>
        <vertAlign val="superscript"/>
        <sz val="10"/>
        <color rgb="FF000000"/>
        <rFont val="Arial"/>
        <family val="2"/>
      </rPr>
      <t>5</t>
    </r>
    <r>
      <rPr>
        <sz val="10"/>
        <color rgb="FF000000"/>
        <rFont val="Arial"/>
        <family val="2"/>
      </rPr>
      <t xml:space="preserve"> based on claims paid/authorised between July and September 2024.</t>
    </r>
  </si>
  <si>
    <r>
      <rPr>
        <vertAlign val="superscript"/>
        <sz val="10"/>
        <color rgb="FF000000"/>
        <rFont val="Arial"/>
        <family val="2"/>
      </rPr>
      <t>6</t>
    </r>
    <r>
      <rPr>
        <sz val="10"/>
        <color rgb="FF000000"/>
        <rFont val="Arial"/>
        <family val="2"/>
      </rPr>
      <t xml:space="preserve"> excludes claims submitted under the old payment arrangements.</t>
    </r>
  </si>
  <si>
    <t>Table 4: Number of Determination I treatments; by SDR item code, dental service and payment month;</t>
  </si>
  <si>
    <r>
      <t>October 2023 to September 2024</t>
    </r>
    <r>
      <rPr>
        <b/>
        <vertAlign val="superscript"/>
        <sz val="11"/>
        <rFont val="Arial"/>
        <family val="2"/>
      </rPr>
      <t>1-6</t>
    </r>
  </si>
  <si>
    <t>32(a)(5) lower</t>
  </si>
  <si>
    <t>32(a)(5) add (1) upper</t>
  </si>
  <si>
    <t>32(a)(5) add (1) lower</t>
  </si>
  <si>
    <t>32(a)(5) add (2) upper</t>
  </si>
  <si>
    <t>32(a)(5) add (2) lower</t>
  </si>
  <si>
    <t>32(b)(1) add</t>
  </si>
  <si>
    <t>32(c)(2) upper max</t>
  </si>
  <si>
    <t>32(c)(2) lower max</t>
  </si>
  <si>
    <t>32(c) add upper</t>
  </si>
  <si>
    <t>32(c) add lower</t>
  </si>
  <si>
    <r>
      <rPr>
        <vertAlign val="superscript"/>
        <sz val="10"/>
        <color rgb="FF000000"/>
        <rFont val="Arial"/>
        <family val="2"/>
      </rPr>
      <t>4</t>
    </r>
    <r>
      <rPr>
        <sz val="10"/>
        <color rgb="FF000000"/>
        <rFont val="Arial"/>
        <family val="2"/>
      </rPr>
      <t xml:space="preserve"> In this report, all treatments counted against item code '39 discretionary' started after 1 November 2023.</t>
    </r>
  </si>
  <si>
    <r>
      <rPr>
        <vertAlign val="superscript"/>
        <sz val="10"/>
        <color rgb="FF000000"/>
        <rFont val="Arial"/>
        <family val="2"/>
      </rPr>
      <t>5</t>
    </r>
    <r>
      <rPr>
        <sz val="10"/>
        <color rgb="FF000000"/>
        <rFont val="Arial"/>
        <family val="2"/>
      </rPr>
      <t xml:space="preserve"> based on claims paid/authorised between October 2023 and September 2024.</t>
    </r>
  </si>
  <si>
    <t>Clinical Activity: Old Payment Arrangement Examinations</t>
  </si>
  <si>
    <r>
      <t>Table 5: Number of examinations claimed under the old payment arrangements, by dental service and month; (October 2023- September 2024)</t>
    </r>
    <r>
      <rPr>
        <b/>
        <vertAlign val="superscript"/>
        <sz val="11"/>
        <rFont val="Arial"/>
        <family val="2"/>
      </rPr>
      <t>1-3</t>
    </r>
  </si>
  <si>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includes orthodontic examinations.</t>
    </r>
  </si>
  <si>
    <t>Patient Access: Contact with NHS Primary Dental Care for assesment or treatment</t>
  </si>
  <si>
    <t>Table 6: Number of patients who had contact with NHS Primary Dental Care; by patient age group and NHS Board of residence;</t>
  </si>
  <si>
    <r>
      <t>Quarter ending September 2024</t>
    </r>
    <r>
      <rPr>
        <b/>
        <vertAlign val="superscript"/>
        <sz val="11"/>
        <rFont val="Arial"/>
        <family val="2"/>
      </rPr>
      <t>1-5</t>
    </r>
  </si>
  <si>
    <t>Patient Age Group</t>
  </si>
  <si>
    <t>NHS Board</t>
  </si>
  <si>
    <t>0-2</t>
  </si>
  <si>
    <t>3-5</t>
  </si>
  <si>
    <t>6-12</t>
  </si>
  <si>
    <t>13-17</t>
  </si>
  <si>
    <t>18-24</t>
  </si>
  <si>
    <t>25-34</t>
  </si>
  <si>
    <t>35-44</t>
  </si>
  <si>
    <t>45-54</t>
  </si>
  <si>
    <t>55-64</t>
  </si>
  <si>
    <t>65-74</t>
  </si>
  <si>
    <t>75+</t>
  </si>
  <si>
    <t>Children</t>
  </si>
  <si>
    <t>Adults</t>
  </si>
  <si>
    <t>Scotland</t>
  </si>
  <si>
    <t>Ayrshire &amp; Arran</t>
  </si>
  <si>
    <t>Borders</t>
  </si>
  <si>
    <t>Dumfries &amp; Galloway</t>
  </si>
  <si>
    <t>Fife</t>
  </si>
  <si>
    <t>Forth Valley</t>
  </si>
  <si>
    <t>Grampian</t>
  </si>
  <si>
    <t>Greater Glasgow &amp; Clyde</t>
  </si>
  <si>
    <t>Highland</t>
  </si>
  <si>
    <t>Lanarkshire</t>
  </si>
  <si>
    <t>Lothian</t>
  </si>
  <si>
    <t>Orkney</t>
  </si>
  <si>
    <t>Shetland</t>
  </si>
  <si>
    <t>Tayside</t>
  </si>
  <si>
    <t>Western Isles</t>
  </si>
  <si>
    <t>Unknown</t>
  </si>
  <si>
    <r>
      <rPr>
        <vertAlign val="superscript"/>
        <sz val="10"/>
        <color rgb="FF000000"/>
        <rFont val="Arial"/>
        <family val="2"/>
      </rPr>
      <t>1</t>
    </r>
    <r>
      <rPr>
        <sz val="10"/>
        <color rgb="FF000000"/>
        <rFont val="Arial"/>
        <family val="2"/>
      </rPr>
      <t xml:space="preserve"> includes claims made across the old and new payment arrangements.</t>
    </r>
  </si>
  <si>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Patient age at start date of the course of treatment. Children are defined as aged &lt;18 years.</t>
    </r>
  </si>
  <si>
    <r>
      <rPr>
        <vertAlign val="superscript"/>
        <sz val="10"/>
        <color rgb="FF000000"/>
        <rFont val="Arial"/>
        <family val="2"/>
      </rPr>
      <t>4</t>
    </r>
    <r>
      <rPr>
        <sz val="10"/>
        <color rgb="FF000000"/>
        <rFont val="Arial"/>
        <family val="2"/>
      </rPr>
      <t xml:space="preserve"> NHS Board of the patient.</t>
    </r>
  </si>
  <si>
    <r>
      <rPr>
        <vertAlign val="superscript"/>
        <sz val="10"/>
        <color rgb="FF000000"/>
        <rFont val="Arial"/>
        <family val="2"/>
      </rPr>
      <t>5</t>
    </r>
    <r>
      <rPr>
        <sz val="10"/>
        <color rgb="FF000000"/>
        <rFont val="Arial"/>
        <family val="2"/>
      </rPr>
      <t xml:space="preserve"> Patients are counted once per age group and NHS Board, but may be counted in more than one age group/NHS Board category.</t>
    </r>
  </si>
  <si>
    <t xml:space="preserve"> Therefore the total may be less than the sum of the individual age group and NHS Board counts.</t>
  </si>
  <si>
    <t>Figure 1: Number of patients who had contact with NHS Primary Dental Care; by patient age group and NHS Board of residence;</t>
  </si>
  <si>
    <t>select NHS Board</t>
  </si>
  <si>
    <t>Sum of 0to2</t>
  </si>
  <si>
    <t>Sum of 3to5</t>
  </si>
  <si>
    <t>Sum of 6to12</t>
  </si>
  <si>
    <t>Sum of 13to17</t>
  </si>
  <si>
    <t>Sum of 18to24</t>
  </si>
  <si>
    <t>Sum of 25to34</t>
  </si>
  <si>
    <t>Sum of 35to44</t>
  </si>
  <si>
    <t>Sum of 45to54</t>
  </si>
  <si>
    <t>Sum of 55to64</t>
  </si>
  <si>
    <t>Sum of 65to74</t>
  </si>
  <si>
    <t>Sum of 75andover</t>
  </si>
  <si>
    <t>Sum of Children</t>
  </si>
  <si>
    <t>Sum of Adults</t>
  </si>
  <si>
    <t>Sum of Total</t>
  </si>
  <si>
    <t>Patient Age group</t>
  </si>
  <si>
    <t>Number of patients</t>
  </si>
  <si>
    <t>All Children</t>
  </si>
  <si>
    <t>All Adults</t>
  </si>
  <si>
    <t xml:space="preserve"> 18-24</t>
  </si>
  <si>
    <t xml:space="preserve"> 25-34</t>
  </si>
  <si>
    <t xml:space="preserve"> 35-44</t>
  </si>
  <si>
    <t xml:space="preserve"> 45-54</t>
  </si>
  <si>
    <t xml:space="preserve"> 55-64</t>
  </si>
  <si>
    <t xml:space="preserve"> 65-74</t>
  </si>
  <si>
    <t xml:space="preserve"> 75 and over</t>
  </si>
  <si>
    <t>nhs_board</t>
  </si>
  <si>
    <t>0to2</t>
  </si>
  <si>
    <t>3to5</t>
  </si>
  <si>
    <t>6to12</t>
  </si>
  <si>
    <t>13to17</t>
  </si>
  <si>
    <t>18to24</t>
  </si>
  <si>
    <t>25to34</t>
  </si>
  <si>
    <t>35to44</t>
  </si>
  <si>
    <t>45to54</t>
  </si>
  <si>
    <t>55to64</t>
  </si>
  <si>
    <t>65to74</t>
  </si>
  <si>
    <t>75andover</t>
  </si>
  <si>
    <t>Unknown NHS Board</t>
  </si>
  <si>
    <t>Table 7: Number of patients who had contact with NHS Primary Dental Care,</t>
  </si>
  <si>
    <r>
      <t>by NHS Board of residence, patient age group and Scotland level SIMD quintile; Quarter ending September 2024</t>
    </r>
    <r>
      <rPr>
        <b/>
        <vertAlign val="superscript"/>
        <sz val="11"/>
        <rFont val="Arial"/>
        <family val="2"/>
      </rPr>
      <t>1-6</t>
    </r>
  </si>
  <si>
    <t>select age group</t>
  </si>
  <si>
    <t>Row Labels</t>
  </si>
  <si>
    <t>Sum of 1</t>
  </si>
  <si>
    <t>Sum of 2</t>
  </si>
  <si>
    <t>Sum of 3</t>
  </si>
  <si>
    <t>Sum of 4</t>
  </si>
  <si>
    <t>Sum of 5</t>
  </si>
  <si>
    <t>Sum of ZZ_Unknown</t>
  </si>
  <si>
    <t>Scotland level SIMD quintile</t>
  </si>
  <si>
    <t>1 (most deprived)</t>
  </si>
  <si>
    <t>5 (least deprived)</t>
  </si>
  <si>
    <t>n/a</t>
  </si>
  <si>
    <r>
      <rPr>
        <vertAlign val="superscript"/>
        <sz val="10"/>
        <color rgb="FF000000"/>
        <rFont val="Arial"/>
        <family val="2"/>
      </rPr>
      <t>4</t>
    </r>
    <r>
      <rPr>
        <sz val="10"/>
        <color rgb="FF000000"/>
        <rFont val="Arial"/>
        <family val="2"/>
      </rPr>
      <t xml:space="preserve"> NHS Board and SIMD quintile of the patient.</t>
    </r>
  </si>
  <si>
    <r>
      <rPr>
        <vertAlign val="superscript"/>
        <sz val="10"/>
        <color rgb="FF000000"/>
        <rFont val="Arial"/>
        <family val="2"/>
      </rPr>
      <t>5</t>
    </r>
    <r>
      <rPr>
        <sz val="10"/>
        <color rgb="FF000000"/>
        <rFont val="Arial"/>
        <family val="2"/>
      </rPr>
      <t xml:space="preserve"> Patients are counted once per age group/NHS Board/SIMD, but may be counted in more than one age group/NHS Board/SIMD category.</t>
    </r>
  </si>
  <si>
    <t xml:space="preserve"> Therefore the total may be less than the sum of the individual age group, SIMD and NHS Board counts.</t>
  </si>
  <si>
    <r>
      <rPr>
        <vertAlign val="superscript"/>
        <sz val="10"/>
        <color rgb="FF000000"/>
        <rFont val="Arial"/>
        <family val="2"/>
      </rPr>
      <t>6</t>
    </r>
    <r>
      <rPr>
        <sz val="10"/>
        <color rgb="FF000000"/>
        <rFont val="Arial"/>
        <family val="2"/>
      </rPr>
      <t xml:space="preserve"> NHS Orkney and NHS Shetland have no areas in the most deprived or least deprived quintiles (SIMD 1 and 5) when calculated on the within-Scotland basis. </t>
    </r>
  </si>
  <si>
    <t xml:space="preserve">  NHS Western Isles falls within quintiles 2 and 3 only.</t>
  </si>
  <si>
    <r>
      <t>Figure 2: Number of patients who had contact with NHS Primary Dental Care</t>
    </r>
    <r>
      <rPr>
        <b/>
        <vertAlign val="superscript"/>
        <sz val="11"/>
        <rFont val="Arial"/>
        <family val="2"/>
      </rPr>
      <t>,</t>
    </r>
  </si>
  <si>
    <r>
      <t>by NHS Board of residence, patient age group, and Scotland level SIMD quintile; Quarter ending September 2024</t>
    </r>
    <r>
      <rPr>
        <b/>
        <vertAlign val="superscript"/>
        <sz val="11"/>
        <rFont val="Arial"/>
        <family val="2"/>
      </rPr>
      <t>1-6</t>
    </r>
  </si>
  <si>
    <t>SIMD quintile</t>
  </si>
  <si>
    <r>
      <rPr>
        <vertAlign val="superscript"/>
        <sz val="10"/>
        <color rgb="FF000000"/>
        <rFont val="Arial"/>
        <family val="2"/>
      </rPr>
      <t>7</t>
    </r>
    <r>
      <rPr>
        <sz val="10"/>
        <color rgb="FF000000"/>
        <rFont val="Arial"/>
        <family val="2"/>
      </rPr>
      <t xml:space="preserve"> excludes unknown NHS Board and SIMD.</t>
    </r>
  </si>
  <si>
    <t>age_group</t>
  </si>
  <si>
    <t>1</t>
  </si>
  <si>
    <t>2</t>
  </si>
  <si>
    <t>3</t>
  </si>
  <si>
    <t>4</t>
  </si>
  <si>
    <t>5</t>
  </si>
  <si>
    <t>ZZ_Unknown</t>
  </si>
  <si>
    <t>total</t>
  </si>
  <si>
    <t>Patient Access: Registration with an NHS dentist</t>
  </si>
  <si>
    <t>Table 8: Number of patients and percentage of the population registered with an NHS dentist as at 30 September 2024;</t>
  </si>
  <si>
    <r>
      <t>by NHS Board of residence and patient age group</t>
    </r>
    <r>
      <rPr>
        <b/>
        <vertAlign val="superscript"/>
        <sz val="11"/>
        <rFont val="Arial"/>
        <family val="2"/>
      </rPr>
      <t>1-5</t>
    </r>
  </si>
  <si>
    <t>Number of people registered</t>
  </si>
  <si>
    <t>Percentage of population registered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</si>
  <si>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Percentages are based on 2021 mid-year population estimates provided by the National Records of Scotland (NRS).</t>
    </r>
  </si>
  <si>
    <t xml:space="preserve">  Rates of 100% are due to the lag between the population estimate and registration data.</t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</si>
  <si>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The number of people registered with an NHS dentist will change daily. Data as at 30th September 2024 is provisional and subject to change in future analyses.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</si>
  <si>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Excludes registrations held in abeyance (patients registered with a list number that ceased before the date of snapshot).</t>
    </r>
  </si>
  <si>
    <r>
      <rPr>
        <vertAlign val="superscript"/>
        <sz val="10"/>
        <color rgb="FF000000"/>
        <rFont val="Arial"/>
        <family val="2"/>
      </rPr>
      <t>4</t>
    </r>
    <r>
      <rPr>
        <sz val="10"/>
        <color rgb="FF000000"/>
        <rFont val="Arial"/>
        <family val="2"/>
      </rPr>
      <t xml:space="preserve"> Patient age at snapshot date. Children are defined as aged &lt;18 years.</t>
    </r>
  </si>
  <si>
    <r>
      <rPr>
        <vertAlign val="superscript"/>
        <sz val="10"/>
        <color rgb="FF000000"/>
        <rFont val="Arial"/>
        <family val="2"/>
      </rPr>
      <t>5</t>
    </r>
    <r>
      <rPr>
        <sz val="10"/>
        <color rgb="FF000000"/>
        <rFont val="Arial"/>
        <family val="2"/>
      </rPr>
      <t xml:space="preserve"> NHS Board of the patient.</t>
    </r>
  </si>
  <si>
    <r>
      <t>Figure 3: Percentage of the population registered with an NHS dentist</t>
    </r>
    <r>
      <rPr>
        <b/>
        <vertAlign val="superscript"/>
        <sz val="11"/>
        <rFont val="Arial"/>
        <family val="2"/>
      </rPr>
      <t>1-5</t>
    </r>
    <r>
      <rPr>
        <b/>
        <sz val="11"/>
        <rFont val="Arial"/>
        <family val="2"/>
      </rPr>
      <t xml:space="preserve"> as at 30 September 2024; </t>
    </r>
  </si>
  <si>
    <t>by NHS Board of residence and patient age group</t>
  </si>
  <si>
    <t>Sum of reg_allages</t>
  </si>
  <si>
    <t>Sum of reg_children</t>
  </si>
  <si>
    <t>Sum of reg_age0to2</t>
  </si>
  <si>
    <t>Sum of reg_age3to5</t>
  </si>
  <si>
    <t>Sum of reg_age6to12</t>
  </si>
  <si>
    <t>Sum of reg_age13to17</t>
  </si>
  <si>
    <t>Sum of reg_adults</t>
  </si>
  <si>
    <t>Sum of reg_age18to24</t>
  </si>
  <si>
    <t>Sum of reg_age25to34</t>
  </si>
  <si>
    <t>Sum of reg_age35to44</t>
  </si>
  <si>
    <t>Sum of reg_age45to54</t>
  </si>
  <si>
    <t>Sum of reg_age55to64</t>
  </si>
  <si>
    <t>Sum of reg_age65to74</t>
  </si>
  <si>
    <t>Sum of reg_age75andover</t>
  </si>
  <si>
    <t>Sum of per_reg_allages</t>
  </si>
  <si>
    <t>Sum of per_reg_children</t>
  </si>
  <si>
    <t>Sum of per_reg0to2</t>
  </si>
  <si>
    <t>Sum of per_reg3to5</t>
  </si>
  <si>
    <t>Sum of per_reg6to12</t>
  </si>
  <si>
    <t>Sum of per_reg13to17</t>
  </si>
  <si>
    <t>Sum of per_reg_adults</t>
  </si>
  <si>
    <t>Sum of per_reg18to24</t>
  </si>
  <si>
    <t>Sum of per_reg25to34</t>
  </si>
  <si>
    <t>Sum of per_reg35to44</t>
  </si>
  <si>
    <t>Sum of per_reg45to54</t>
  </si>
  <si>
    <t>Sum of per_reg55to64</t>
  </si>
  <si>
    <t>Sum of per_reg65to74</t>
  </si>
  <si>
    <t>Sum of per_reg75andover</t>
  </si>
  <si>
    <t>% of population registered</t>
  </si>
  <si>
    <t>reg_age0to2</t>
  </si>
  <si>
    <t>reg_age3to5</t>
  </si>
  <si>
    <t>reg_age6to12</t>
  </si>
  <si>
    <t>reg_age13to17</t>
  </si>
  <si>
    <t>reg_age18to24</t>
  </si>
  <si>
    <t>reg_age25to34</t>
  </si>
  <si>
    <t>reg_age35to44</t>
  </si>
  <si>
    <t>reg_age45to54</t>
  </si>
  <si>
    <t>reg_age55to64</t>
  </si>
  <si>
    <t>reg_age65to74</t>
  </si>
  <si>
    <t>reg_age75andover</t>
  </si>
  <si>
    <t>reg_children</t>
  </si>
  <si>
    <t>reg_adults</t>
  </si>
  <si>
    <t>reg_allages</t>
  </si>
  <si>
    <t>per_reg0to2</t>
  </si>
  <si>
    <t>per_reg3to5</t>
  </si>
  <si>
    <t>per_reg6to12</t>
  </si>
  <si>
    <t>per_reg13to17</t>
  </si>
  <si>
    <t>per_reg18to24</t>
  </si>
  <si>
    <t>per_reg25to34</t>
  </si>
  <si>
    <t>per_reg35to44</t>
  </si>
  <si>
    <t>per_reg45to54</t>
  </si>
  <si>
    <t>per_reg55to64</t>
  </si>
  <si>
    <t>per_reg65to74</t>
  </si>
  <si>
    <t>per_reg75andover</t>
  </si>
  <si>
    <t>per_reg_children</t>
  </si>
  <si>
    <t>per_reg_adults</t>
  </si>
  <si>
    <t>per_reg_allages</t>
  </si>
  <si>
    <t>pop0to2</t>
  </si>
  <si>
    <t>pop3to5</t>
  </si>
  <si>
    <t>pop6to12</t>
  </si>
  <si>
    <t>pop13to17</t>
  </si>
  <si>
    <t>pop18to24</t>
  </si>
  <si>
    <t>pop25to34</t>
  </si>
  <si>
    <t>pop35to44</t>
  </si>
  <si>
    <t>pop45to54</t>
  </si>
  <si>
    <t>pop55to64</t>
  </si>
  <si>
    <t>pop65to74</t>
  </si>
  <si>
    <t>pop75over</t>
  </si>
  <si>
    <t>child_pop</t>
  </si>
  <si>
    <t>adult_pop</t>
  </si>
  <si>
    <t>total_pop</t>
  </si>
  <si>
    <t>Table 9: Number of patients and percentage of population registered with an NHS dentist as at 30 September 2024;</t>
  </si>
  <si>
    <r>
      <t>by NHS Board of residence, patient age group, and Scotland level SIMD quintile</t>
    </r>
    <r>
      <rPr>
        <b/>
        <vertAlign val="superscript"/>
        <sz val="11"/>
        <rFont val="Arial"/>
        <family val="2"/>
      </rPr>
      <t>1-6</t>
    </r>
  </si>
  <si>
    <t>select patient age group</t>
  </si>
  <si>
    <t>Sum of x1</t>
  </si>
  <si>
    <t>Sum of x2</t>
  </si>
  <si>
    <t>Sum of x3</t>
  </si>
  <si>
    <t>Sum of x4</t>
  </si>
  <si>
    <t>Sum of x5</t>
  </si>
  <si>
    <t>Sum of zz_unknown</t>
  </si>
  <si>
    <t>Sum of total</t>
  </si>
  <si>
    <t>Sum of per_simd1</t>
  </si>
  <si>
    <t>Sum of per_simd2</t>
  </si>
  <si>
    <t>Sum of per_simd3</t>
  </si>
  <si>
    <t>Sum of per_simd4</t>
  </si>
  <si>
    <t>Sum of per_simd5</t>
  </si>
  <si>
    <t>Sum of per_total</t>
  </si>
  <si>
    <t>Number of patients registered</t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</si>
  <si>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The number of people registered with an NHS dentist will change daily. Data for September 2024 are provisional and subject to change in future analyses.</t>
    </r>
  </si>
  <si>
    <r>
      <rPr>
        <vertAlign val="superscript"/>
        <sz val="10"/>
        <color rgb="FF000000"/>
        <rFont val="Arial"/>
        <family val="2"/>
      </rPr>
      <t>5</t>
    </r>
    <r>
      <rPr>
        <sz val="10"/>
        <color rgb="FF000000"/>
        <rFont val="Arial"/>
        <family val="2"/>
      </rPr>
      <t xml:space="preserve"> NHS Board and SIMD quintile of the patient.</t>
    </r>
  </si>
  <si>
    <t>x1</t>
  </si>
  <si>
    <t>x2</t>
  </si>
  <si>
    <t>x3</t>
  </si>
  <si>
    <t>x4</t>
  </si>
  <si>
    <t>x5</t>
  </si>
  <si>
    <t>zz_unknown</t>
  </si>
  <si>
    <t>per_simd1</t>
  </si>
  <si>
    <t>per_simd2</t>
  </si>
  <si>
    <t>per_simd3</t>
  </si>
  <si>
    <t>per_simd4</t>
  </si>
  <si>
    <t>per_simd5</t>
  </si>
  <si>
    <t>per_total</t>
  </si>
  <si>
    <t>simd1</t>
  </si>
  <si>
    <t>simd2</t>
  </si>
  <si>
    <t>simd3</t>
  </si>
  <si>
    <t>simd4</t>
  </si>
  <si>
    <t>simd5</t>
  </si>
  <si>
    <t>Total_simd</t>
  </si>
  <si>
    <t xml:space="preserve">Figure 4: Percentage of the population registered with an NHS dentist as at 30 September 2024; by NHS Board of residence, </t>
  </si>
  <si>
    <r>
      <t>by patient age group, and Scotland level SIMD quintile</t>
    </r>
    <r>
      <rPr>
        <b/>
        <vertAlign val="superscript"/>
        <sz val="11"/>
        <rFont val="Arial"/>
        <family val="2"/>
      </rPr>
      <t>1-7</t>
    </r>
  </si>
  <si>
    <t>Patient Access: Participation - contact with NHS Primary Dental Care in the previous two years</t>
  </si>
  <si>
    <t>Table 10: Number and percentage of registered patients participating with NHS Primary Dental Care, by NHS Board of residence and patient age group;</t>
  </si>
  <si>
    <r>
      <t>as at 30 September 2024</t>
    </r>
    <r>
      <rPr>
        <b/>
        <vertAlign val="superscript"/>
        <sz val="11"/>
        <rFont val="Arial"/>
        <family val="2"/>
      </rPr>
      <t>1-5</t>
    </r>
  </si>
  <si>
    <t>Number of registered patients participating</t>
  </si>
  <si>
    <t>Percentage of registered patients participating</t>
  </si>
  <si>
    <r>
      <rPr>
        <vertAlign val="superscript"/>
        <sz val="10"/>
        <color rgb="FF000000"/>
        <rFont val="Arial"/>
        <family val="2"/>
      </rPr>
      <t>1</t>
    </r>
    <r>
      <rPr>
        <sz val="10"/>
        <color rgb="FF000000"/>
        <rFont val="Arial"/>
        <family val="2"/>
      </rPr>
      <t xml:space="preserve"> Participation is defined as contact with NHS Primary Dental Care for examination or treatment in the previous two years.</t>
    </r>
  </si>
  <si>
    <t xml:space="preserve">  This is restricted to patients who are registered with an NHS dentist and therefore does not include patients who only attend for occasional or emergency treatment.</t>
  </si>
  <si>
    <t>Figure 5: Percentage of registered patients participating with NHS Primary Dental Care, by NHS Board of residence and patient age group;</t>
  </si>
  <si>
    <t>Sum of part_allages</t>
  </si>
  <si>
    <t>Sum of part_children</t>
  </si>
  <si>
    <t>Sum of part_age0to2</t>
  </si>
  <si>
    <t>Sum of part_age3to5</t>
  </si>
  <si>
    <t>Sum of part_age6to12</t>
  </si>
  <si>
    <t>Sum of part_age13to17</t>
  </si>
  <si>
    <t>Sum of part_adults</t>
  </si>
  <si>
    <t>Sum of part_age18to24</t>
  </si>
  <si>
    <t>Sum of part_age25to34</t>
  </si>
  <si>
    <t>Sum of part_age35to44</t>
  </si>
  <si>
    <t>Sum of part_age45to54</t>
  </si>
  <si>
    <t>Sum of part_age55to64</t>
  </si>
  <si>
    <t>Sum of part_age65to74</t>
  </si>
  <si>
    <t>Sum of part_age75andover</t>
  </si>
  <si>
    <t>Sum of per_part_allages</t>
  </si>
  <si>
    <t>Sum of per_part_children</t>
  </si>
  <si>
    <t>Sum of per_part0to2</t>
  </si>
  <si>
    <t>Sum of per_part3to5</t>
  </si>
  <si>
    <t>Sum of per_part6to12</t>
  </si>
  <si>
    <t>Sum of per_part13to17</t>
  </si>
  <si>
    <t>Sum of per_part_adults</t>
  </si>
  <si>
    <t>Sum of per_part18to24</t>
  </si>
  <si>
    <t>Sum of per_part25to34</t>
  </si>
  <si>
    <t>Sum of per_part35to44</t>
  </si>
  <si>
    <t>Sum of per_part45to54</t>
  </si>
  <si>
    <t>Sum of per_part55to64</t>
  </si>
  <si>
    <t>Sum of per_part65to74</t>
  </si>
  <si>
    <t>Sum of per_part75andover</t>
  </si>
  <si>
    <t>% of registered patients participating</t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</si>
  <si>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The number of people registered with an NHS dentist will change daily. Data as at 30th June 2024 is provisional and subject to change in future analyses.</t>
    </r>
  </si>
  <si>
    <t>part_age0to2</t>
  </si>
  <si>
    <t>part_age3to5</t>
  </si>
  <si>
    <t>part_age6to12</t>
  </si>
  <si>
    <t>part_age13to17</t>
  </si>
  <si>
    <t>part_age18to24</t>
  </si>
  <si>
    <t>part_age25to34</t>
  </si>
  <si>
    <t>part_age35to44</t>
  </si>
  <si>
    <t>part_age45to54</t>
  </si>
  <si>
    <t>part_age55to64</t>
  </si>
  <si>
    <t>part_age65to74</t>
  </si>
  <si>
    <t>part_age75andover</t>
  </si>
  <si>
    <t>part_children</t>
  </si>
  <si>
    <t>part_adults</t>
  </si>
  <si>
    <t>part_allages</t>
  </si>
  <si>
    <t>per_part0to2</t>
  </si>
  <si>
    <t>per_part3to5</t>
  </si>
  <si>
    <t>per_part6to12</t>
  </si>
  <si>
    <t>per_part13to17</t>
  </si>
  <si>
    <t>per_part18to24</t>
  </si>
  <si>
    <t>per_part25to34</t>
  </si>
  <si>
    <t>per_part35to44</t>
  </si>
  <si>
    <t>per_part45to54</t>
  </si>
  <si>
    <t>per_part55to64</t>
  </si>
  <si>
    <t>per_part65to74</t>
  </si>
  <si>
    <t>per_part75andover</t>
  </si>
  <si>
    <t>per_part_children</t>
  </si>
  <si>
    <t>per_part_adults</t>
  </si>
  <si>
    <t>per_part_allages</t>
  </si>
  <si>
    <t xml:space="preserve">Table 11: Number and percentage of registered patients participating with NHS Primary Dental Care, </t>
  </si>
  <si>
    <r>
      <t>by NHS Board of residence, patient age group, and Scotland level SIMD quintile; as at 30 September 2024</t>
    </r>
    <r>
      <rPr>
        <b/>
        <vertAlign val="superscript"/>
        <sz val="11"/>
        <rFont val="Arial"/>
        <family val="2"/>
      </rPr>
      <t>1-5</t>
    </r>
  </si>
  <si>
    <t>Sum of part_simd1</t>
  </si>
  <si>
    <t>Sum of part_simd2</t>
  </si>
  <si>
    <t>Sum of part_simd3</t>
  </si>
  <si>
    <t>Sum of part_simd4</t>
  </si>
  <si>
    <t>Sum of part_simd5</t>
  </si>
  <si>
    <t>Sum of part_simd_nk</t>
  </si>
  <si>
    <t>Sum of part_allsimd</t>
  </si>
  <si>
    <t>Sum of per_part_simd1</t>
  </si>
  <si>
    <t>Sum of per_part_simd2</t>
  </si>
  <si>
    <t>Sum of per_part_simd3</t>
  </si>
  <si>
    <t>Sum of per_part_simd4</t>
  </si>
  <si>
    <t>Sum of per_part_simd5</t>
  </si>
  <si>
    <t>Sum of per_part_allsimd</t>
  </si>
  <si>
    <t>reg_simd1</t>
  </si>
  <si>
    <t>reg_simd2</t>
  </si>
  <si>
    <t>reg_simd3</t>
  </si>
  <si>
    <t>reg_simd4</t>
  </si>
  <si>
    <t>reg_simd5</t>
  </si>
  <si>
    <t>reg_simd_nk</t>
  </si>
  <si>
    <t>reg_all_simd</t>
  </si>
  <si>
    <t>part_simd1</t>
  </si>
  <si>
    <t>part_simd2</t>
  </si>
  <si>
    <t>part_simd3</t>
  </si>
  <si>
    <t>part_simd4</t>
  </si>
  <si>
    <t>part_simd5</t>
  </si>
  <si>
    <t>part_simd_nk</t>
  </si>
  <si>
    <t>part_allsimd</t>
  </si>
  <si>
    <t>per_part_simd1</t>
  </si>
  <si>
    <t>per_part_simd2</t>
  </si>
  <si>
    <t>per_part_simd3</t>
  </si>
  <si>
    <t>per_part_simd4</t>
  </si>
  <si>
    <t>per_part_simd5</t>
  </si>
  <si>
    <t>per_part_simd_nk</t>
  </si>
  <si>
    <t>per_part_allsimd</t>
  </si>
  <si>
    <t xml:space="preserve">Figure 6: Percentage of registered patients participating with NHS Primary Dental Care, </t>
  </si>
  <si>
    <r>
      <t>by NHS Board of residence, patient age group, and Scotland level SIMD quintile; as at 30 September 2024</t>
    </r>
    <r>
      <rPr>
        <b/>
        <vertAlign val="superscript"/>
        <sz val="11"/>
        <rFont val="Arial"/>
        <family val="2"/>
      </rPr>
      <t>1-7</t>
    </r>
  </si>
  <si>
    <r>
      <t>Table 12: Payments to independent GDS dentists, by month; October 2023 to September 2024</t>
    </r>
    <r>
      <rPr>
        <b/>
        <vertAlign val="superscript"/>
        <sz val="11"/>
        <rFont val="Arial"/>
        <family val="2"/>
      </rPr>
      <t>1-5</t>
    </r>
  </si>
  <si>
    <t>Payment Item</t>
  </si>
  <si>
    <t>Gross Item of Service (IOS)</t>
  </si>
  <si>
    <t xml:space="preserve">Capitation </t>
  </si>
  <si>
    <t>Allowances</t>
  </si>
  <si>
    <r>
      <rPr>
        <vertAlign val="superscript"/>
        <sz val="10"/>
        <color rgb="FF000000"/>
        <rFont val="Arial"/>
        <family val="2"/>
      </rPr>
      <t>1</t>
    </r>
    <r>
      <rPr>
        <sz val="10"/>
        <color rgb="FF000000"/>
        <rFont val="Arial"/>
        <family val="2"/>
      </rPr>
      <t xml:space="preserve"> Includes Items of Service claims made across the old and new payment arrangements.</t>
    </r>
  </si>
  <si>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includes patient statutory charges.</t>
    </r>
  </si>
  <si>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Allowances have been paid in line with the requirements stated in the Statement of Remuneration and include all allowances.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</si>
  <si>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Excludes payments to the Public Dental Service.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</si>
  <si>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Totals may not add up due to rounding.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</si>
</sst>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#,###,##0.0;\-##,###,##\-0.0"/>
    <numFmt numFmtId="165" formatCode="##,##0;\-##,##0;\-"/>
    <numFmt numFmtId="166" formatCode="#,##0.0"/>
    <numFmt numFmtId="167" formatCode="#,##0.0_ ;\-#,##0.0\ "/>
    <numFmt numFmtId="168" formatCode="0.0"/>
    <numFmt numFmtId="169" formatCode="##,##0.0;\-##,##0.0;&quot;n/a&quot;"/>
    <numFmt numFmtId="170" formatCode="_-* #,##0_-;\-* #,##0_-;_-* &quot;-&quot;??_-;_-@_-"/>
  </numFmts>
  <fonts count="4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333333"/>
      <name val="Arial"/>
      <family val="2"/>
    </font>
    <font>
      <b/>
      <sz val="14"/>
      <color indexed="57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2"/>
      <color theme="1"/>
      <name val="Arial"/>
      <family val="2"/>
    </font>
    <font>
      <b/>
      <sz val="10"/>
      <color rgb="FF333333"/>
      <name val="Arial"/>
      <family val="2"/>
    </font>
    <font>
      <vertAlign val="superscript"/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8"/>
      <name val="Courier"/>
      <family val="3"/>
    </font>
    <font>
      <b/>
      <sz val="12"/>
      <color indexed="57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1" fillId="0" borderId="0"/>
    <xf numFmtId="0" fontId="9" fillId="0" borderId="0"/>
    <xf numFmtId="0" fontId="11" fillId="0" borderId="0"/>
    <xf numFmtId="0" fontId="23" fillId="0" borderId="0" applyNumberFormat="0" applyFill="0" applyBorder="0" applyAlignment="0" applyProtection="0"/>
    <xf numFmtId="0" fontId="8" fillId="0" borderId="0"/>
    <xf numFmtId="0" fontId="27" fillId="0" borderId="9" applyNumberFormat="0" applyFill="0" applyBorder="0" applyAlignment="0" applyProtection="0"/>
    <xf numFmtId="0" fontId="28" fillId="0" borderId="10" applyNumberFormat="0" applyFill="0" applyBorder="0" applyAlignment="0" applyProtection="0"/>
    <xf numFmtId="0" fontId="24" fillId="0" borderId="0" applyNumberFormat="0" applyFill="0" applyBorder="0" applyAlignment="0" applyProtection="0"/>
    <xf numFmtId="0" fontId="7" fillId="0" borderId="0"/>
    <xf numFmtId="0" fontId="6" fillId="0" borderId="0"/>
    <xf numFmtId="0" fontId="32" fillId="0" borderId="0"/>
    <xf numFmtId="0" fontId="5" fillId="0" borderId="0"/>
    <xf numFmtId="0" fontId="4" fillId="0" borderId="0"/>
    <xf numFmtId="0" fontId="3" fillId="0" borderId="0"/>
    <xf numFmtId="0" fontId="14" fillId="0" borderId="0"/>
    <xf numFmtId="0" fontId="2" fillId="0" borderId="0"/>
    <xf numFmtId="0" fontId="1" fillId="0" borderId="0"/>
    <xf numFmtId="43" fontId="43" fillId="0" borderId="0" applyFont="0" applyFill="0" applyBorder="0" applyAlignment="0" applyProtection="0"/>
  </cellStyleXfs>
  <cellXfs count="222">
    <xf numFmtId="0" fontId="0" fillId="0" borderId="0" xfId="0"/>
    <xf numFmtId="0" fontId="11" fillId="2" borderId="0" xfId="1" applyFill="1"/>
    <xf numFmtId="0" fontId="13" fillId="2" borderId="0" xfId="1" applyFont="1" applyFill="1"/>
    <xf numFmtId="0" fontId="12" fillId="2" borderId="0" xfId="1" applyFont="1" applyFill="1"/>
    <xf numFmtId="0" fontId="17" fillId="2" borderId="0" xfId="0" applyFont="1" applyFill="1"/>
    <xf numFmtId="0" fontId="0" fillId="2" borderId="0" xfId="0" applyFill="1"/>
    <xf numFmtId="0" fontId="18" fillId="2" borderId="0" xfId="0" applyFont="1" applyFill="1" applyAlignment="1">
      <alignment horizontal="left"/>
    </xf>
    <xf numFmtId="0" fontId="20" fillId="2" borderId="0" xfId="0" applyFont="1" applyFill="1"/>
    <xf numFmtId="0" fontId="16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/>
    </xf>
    <xf numFmtId="0" fontId="21" fillId="2" borderId="6" xfId="0" applyFont="1" applyFill="1" applyBorder="1" applyAlignment="1">
      <alignment horizontal="right"/>
    </xf>
    <xf numFmtId="0" fontId="21" fillId="2" borderId="7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0" fontId="11" fillId="2" borderId="0" xfId="0" applyFont="1" applyFill="1"/>
    <xf numFmtId="0" fontId="11" fillId="2" borderId="4" xfId="0" applyFont="1" applyFill="1" applyBorder="1"/>
    <xf numFmtId="3" fontId="11" fillId="2" borderId="4" xfId="0" applyNumberFormat="1" applyFont="1" applyFill="1" applyBorder="1"/>
    <xf numFmtId="3" fontId="11" fillId="2" borderId="0" xfId="0" applyNumberFormat="1" applyFont="1" applyFill="1"/>
    <xf numFmtId="0" fontId="11" fillId="3" borderId="4" xfId="0" applyFont="1" applyFill="1" applyBorder="1"/>
    <xf numFmtId="0" fontId="12" fillId="3" borderId="6" xfId="0" applyFont="1" applyFill="1" applyBorder="1"/>
    <xf numFmtId="0" fontId="12" fillId="2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29" fillId="2" borderId="0" xfId="0" applyFont="1" applyFill="1"/>
    <xf numFmtId="0" fontId="6" fillId="0" borderId="0" xfId="10"/>
    <xf numFmtId="0" fontId="30" fillId="0" borderId="0" xfId="10" applyFont="1" applyAlignment="1">
      <alignment horizontal="center"/>
    </xf>
    <xf numFmtId="0" fontId="11" fillId="0" borderId="0" xfId="0" applyFont="1"/>
    <xf numFmtId="0" fontId="10" fillId="2" borderId="0" xfId="0" applyFont="1" applyFill="1"/>
    <xf numFmtId="0" fontId="11" fillId="0" borderId="0" xfId="0" applyFont="1" applyAlignment="1">
      <alignment horizontal="left"/>
    </xf>
    <xf numFmtId="0" fontId="11" fillId="4" borderId="0" xfId="0" applyFont="1" applyFill="1" applyAlignment="1">
      <alignment horizontal="left"/>
    </xf>
    <xf numFmtId="0" fontId="12" fillId="2" borderId="7" xfId="0" applyFont="1" applyFill="1" applyBorder="1"/>
    <xf numFmtId="3" fontId="11" fillId="0" borderId="0" xfId="0" applyNumberFormat="1" applyFont="1" applyAlignment="1">
      <alignment horizontal="right"/>
    </xf>
    <xf numFmtId="3" fontId="11" fillId="4" borderId="0" xfId="0" applyNumberFormat="1" applyFont="1" applyFill="1" applyAlignment="1">
      <alignment horizontal="right"/>
    </xf>
    <xf numFmtId="3" fontId="0" fillId="0" borderId="0" xfId="0" applyNumberFormat="1" applyAlignment="1">
      <alignment horizontal="right"/>
    </xf>
    <xf numFmtId="3" fontId="0" fillId="4" borderId="0" xfId="0" applyNumberFormat="1" applyFill="1" applyAlignment="1">
      <alignment horizontal="right"/>
    </xf>
    <xf numFmtId="0" fontId="31" fillId="2" borderId="0" xfId="0" applyFont="1" applyFill="1"/>
    <xf numFmtId="0" fontId="12" fillId="2" borderId="7" xfId="0" applyFont="1" applyFill="1" applyBorder="1" applyAlignment="1">
      <alignment horizontal="right"/>
    </xf>
    <xf numFmtId="0" fontId="21" fillId="2" borderId="0" xfId="0" applyFont="1" applyFill="1" applyAlignment="1">
      <alignment horizontal="left"/>
    </xf>
    <xf numFmtId="0" fontId="12" fillId="0" borderId="0" xfId="0" pivotButton="1" applyFont="1"/>
    <xf numFmtId="0" fontId="15" fillId="2" borderId="0" xfId="1" applyFont="1" applyFill="1"/>
    <xf numFmtId="164" fontId="14" fillId="2" borderId="0" xfId="11" quotePrefix="1" applyNumberFormat="1" applyFont="1" applyFill="1" applyAlignment="1">
      <alignment horizontal="left" indent="1"/>
    </xf>
    <xf numFmtId="0" fontId="14" fillId="2" borderId="0" xfId="0" quotePrefix="1" applyFont="1" applyFill="1" applyAlignment="1">
      <alignment horizontal="left" indent="1"/>
    </xf>
    <xf numFmtId="164" fontId="14" fillId="2" borderId="0" xfId="11" applyNumberFormat="1" applyFont="1" applyFill="1" applyAlignment="1">
      <alignment horizontal="left" indent="1"/>
    </xf>
    <xf numFmtId="0" fontId="15" fillId="2" borderId="7" xfId="11" applyFont="1" applyFill="1" applyBorder="1" applyAlignment="1">
      <alignment horizontal="left"/>
    </xf>
    <xf numFmtId="0" fontId="12" fillId="2" borderId="6" xfId="0" applyFont="1" applyFill="1" applyBorder="1" applyAlignment="1">
      <alignment horizontal="right"/>
    </xf>
    <xf numFmtId="3" fontId="12" fillId="2" borderId="4" xfId="0" applyNumberFormat="1" applyFont="1" applyFill="1" applyBorder="1"/>
    <xf numFmtId="0" fontId="33" fillId="2" borderId="0" xfId="0" applyFont="1" applyFill="1"/>
    <xf numFmtId="165" fontId="11" fillId="0" borderId="0" xfId="0" applyNumberFormat="1" applyFont="1" applyAlignment="1">
      <alignment horizontal="right"/>
    </xf>
    <xf numFmtId="165" fontId="11" fillId="4" borderId="0" xfId="0" applyNumberFormat="1" applyFont="1" applyFill="1" applyAlignment="1">
      <alignment horizontal="right"/>
    </xf>
    <xf numFmtId="165" fontId="0" fillId="0" borderId="0" xfId="0" applyNumberFormat="1" applyAlignment="1">
      <alignment horizontal="right"/>
    </xf>
    <xf numFmtId="165" fontId="0" fillId="4" borderId="0" xfId="0" applyNumberFormat="1" applyFill="1" applyAlignment="1">
      <alignment horizontal="right"/>
    </xf>
    <xf numFmtId="0" fontId="12" fillId="2" borderId="0" xfId="0" applyFont="1" applyFill="1" applyAlignment="1">
      <alignment horizontal="left"/>
    </xf>
    <xf numFmtId="165" fontId="12" fillId="2" borderId="7" xfId="0" applyNumberFormat="1" applyFont="1" applyFill="1" applyBorder="1" applyAlignment="1">
      <alignment horizontal="right"/>
    </xf>
    <xf numFmtId="0" fontId="34" fillId="2" borderId="0" xfId="0" applyFont="1" applyFill="1"/>
    <xf numFmtId="0" fontId="12" fillId="0" borderId="6" xfId="0" applyFont="1" applyBorder="1" applyAlignment="1">
      <alignment horizontal="left"/>
    </xf>
    <xf numFmtId="49" fontId="14" fillId="2" borderId="4" xfId="11" quotePrefix="1" applyNumberFormat="1" applyFont="1" applyFill="1" applyBorder="1" applyAlignment="1">
      <alignment vertical="top"/>
    </xf>
    <xf numFmtId="49" fontId="14" fillId="2" borderId="4" xfId="11" quotePrefix="1" applyNumberFormat="1" applyFont="1" applyFill="1" applyBorder="1"/>
    <xf numFmtId="49" fontId="14" fillId="2" borderId="4" xfId="0" quotePrefix="1" applyNumberFormat="1" applyFont="1" applyFill="1" applyBorder="1"/>
    <xf numFmtId="49" fontId="14" fillId="2" borderId="6" xfId="11" quotePrefix="1" applyNumberFormat="1" applyFont="1" applyFill="1" applyBorder="1" applyAlignment="1">
      <alignment vertical="top"/>
    </xf>
    <xf numFmtId="3" fontId="12" fillId="2" borderId="6" xfId="0" applyNumberFormat="1" applyFont="1" applyFill="1" applyBorder="1" applyAlignment="1">
      <alignment horizontal="right" indent="6"/>
    </xf>
    <xf numFmtId="3" fontId="11" fillId="2" borderId="4" xfId="0" applyNumberFormat="1" applyFont="1" applyFill="1" applyBorder="1" applyAlignment="1">
      <alignment horizontal="right" indent="6"/>
    </xf>
    <xf numFmtId="3" fontId="11" fillId="2" borderId="6" xfId="0" applyNumberFormat="1" applyFont="1" applyFill="1" applyBorder="1" applyAlignment="1">
      <alignment horizontal="right" indent="6"/>
    </xf>
    <xf numFmtId="3" fontId="12" fillId="2" borderId="8" xfId="0" applyNumberFormat="1" applyFont="1" applyFill="1" applyBorder="1" applyAlignment="1">
      <alignment horizontal="right" indent="1"/>
    </xf>
    <xf numFmtId="3" fontId="11" fillId="2" borderId="5" xfId="0" applyNumberFormat="1" applyFont="1" applyFill="1" applyBorder="1" applyAlignment="1">
      <alignment horizontal="right" indent="1"/>
    </xf>
    <xf numFmtId="3" fontId="11" fillId="2" borderId="8" xfId="0" applyNumberFormat="1" applyFont="1" applyFill="1" applyBorder="1" applyAlignment="1">
      <alignment horizontal="right" indent="1"/>
    </xf>
    <xf numFmtId="0" fontId="12" fillId="2" borderId="11" xfId="0" applyFont="1" applyFill="1" applyBorder="1"/>
    <xf numFmtId="17" fontId="21" fillId="2" borderId="11" xfId="0" quotePrefix="1" applyNumberFormat="1" applyFont="1" applyFill="1" applyBorder="1" applyAlignment="1">
      <alignment horizontal="center"/>
    </xf>
    <xf numFmtId="3" fontId="11" fillId="2" borderId="13" xfId="0" applyNumberFormat="1" applyFont="1" applyFill="1" applyBorder="1"/>
    <xf numFmtId="3" fontId="11" fillId="3" borderId="13" xfId="0" applyNumberFormat="1" applyFont="1" applyFill="1" applyBorder="1"/>
    <xf numFmtId="16" fontId="12" fillId="2" borderId="7" xfId="0" quotePrefix="1" applyNumberFormat="1" applyFont="1" applyFill="1" applyBorder="1" applyAlignment="1">
      <alignment horizontal="right"/>
    </xf>
    <xf numFmtId="0" fontId="30" fillId="0" borderId="0" xfId="0" applyFont="1" applyAlignment="1">
      <alignment horizontal="center"/>
    </xf>
    <xf numFmtId="166" fontId="11" fillId="0" borderId="0" xfId="0" applyNumberFormat="1" applyFont="1" applyAlignment="1">
      <alignment horizontal="right"/>
    </xf>
    <xf numFmtId="166" fontId="11" fillId="4" borderId="0" xfId="0" applyNumberFormat="1" applyFont="1" applyFill="1" applyAlignment="1">
      <alignment horizontal="right"/>
    </xf>
    <xf numFmtId="166" fontId="0" fillId="0" borderId="0" xfId="0" applyNumberFormat="1" applyAlignment="1">
      <alignment horizontal="right"/>
    </xf>
    <xf numFmtId="166" fontId="0" fillId="4" borderId="0" xfId="0" applyNumberFormat="1" applyFill="1" applyAlignment="1">
      <alignment horizontal="right"/>
    </xf>
    <xf numFmtId="0" fontId="15" fillId="2" borderId="0" xfId="1" applyFont="1" applyFill="1" applyAlignment="1">
      <alignment horizontal="left"/>
    </xf>
    <xf numFmtId="0" fontId="0" fillId="2" borderId="0" xfId="0" applyFill="1" applyAlignment="1">
      <alignment horizontal="left"/>
    </xf>
    <xf numFmtId="3" fontId="0" fillId="2" borderId="0" xfId="0" applyNumberFormat="1" applyFill="1" applyAlignment="1">
      <alignment horizontal="right"/>
    </xf>
    <xf numFmtId="166" fontId="12" fillId="2" borderId="4" xfId="0" applyNumberFormat="1" applyFont="1" applyFill="1" applyBorder="1"/>
    <xf numFmtId="166" fontId="11" fillId="2" borderId="4" xfId="0" applyNumberFormat="1" applyFont="1" applyFill="1" applyBorder="1"/>
    <xf numFmtId="0" fontId="35" fillId="2" borderId="0" xfId="0" applyFont="1" applyFill="1"/>
    <xf numFmtId="167" fontId="11" fillId="4" borderId="0" xfId="0" applyNumberFormat="1" applyFont="1" applyFill="1" applyAlignment="1">
      <alignment horizontal="right"/>
    </xf>
    <xf numFmtId="165" fontId="11" fillId="0" borderId="0" xfId="0" applyNumberFormat="1" applyFont="1" applyAlignment="1">
      <alignment horizontal="left"/>
    </xf>
    <xf numFmtId="165" fontId="11" fillId="4" borderId="0" xfId="0" applyNumberFormat="1" applyFont="1" applyFill="1" applyAlignment="1">
      <alignment horizontal="left"/>
    </xf>
    <xf numFmtId="165" fontId="0" fillId="0" borderId="0" xfId="0" applyNumberFormat="1" applyAlignment="1">
      <alignment horizontal="left"/>
    </xf>
    <xf numFmtId="165" fontId="0" fillId="4" borderId="0" xfId="0" applyNumberFormat="1" applyFill="1" applyAlignment="1">
      <alignment horizontal="left"/>
    </xf>
    <xf numFmtId="168" fontId="11" fillId="0" borderId="0" xfId="0" applyNumberFormat="1" applyFont="1" applyAlignment="1">
      <alignment horizontal="right"/>
    </xf>
    <xf numFmtId="168" fontId="11" fillId="4" borderId="0" xfId="0" applyNumberFormat="1" applyFont="1" applyFill="1" applyAlignment="1">
      <alignment horizontal="right"/>
    </xf>
    <xf numFmtId="168" fontId="0" fillId="0" borderId="0" xfId="0" applyNumberFormat="1" applyAlignment="1">
      <alignment horizontal="right"/>
    </xf>
    <xf numFmtId="168" fontId="0" fillId="4" borderId="0" xfId="0" applyNumberFormat="1" applyFill="1" applyAlignment="1">
      <alignment horizontal="right"/>
    </xf>
    <xf numFmtId="165" fontId="0" fillId="2" borderId="0" xfId="0" applyNumberFormat="1" applyFill="1" applyAlignment="1">
      <alignment horizontal="left"/>
    </xf>
    <xf numFmtId="168" fontId="0" fillId="2" borderId="0" xfId="0" applyNumberFormat="1" applyFill="1" applyAlignment="1">
      <alignment horizontal="right"/>
    </xf>
    <xf numFmtId="167" fontId="11" fillId="2" borderId="0" xfId="0" applyNumberFormat="1" applyFont="1" applyFill="1" applyAlignment="1">
      <alignment horizontal="right"/>
    </xf>
    <xf numFmtId="167" fontId="0" fillId="2" borderId="0" xfId="0" applyNumberFormat="1" applyFill="1" applyAlignment="1">
      <alignment horizontal="right"/>
    </xf>
    <xf numFmtId="165" fontId="0" fillId="2" borderId="0" xfId="0" applyNumberFormat="1" applyFill="1" applyAlignment="1">
      <alignment horizontal="right"/>
    </xf>
    <xf numFmtId="0" fontId="31" fillId="2" borderId="0" xfId="0" applyFont="1" applyFill="1" applyAlignment="1">
      <alignment horizontal="left"/>
    </xf>
    <xf numFmtId="0" fontId="23" fillId="2" borderId="0" xfId="4" applyFill="1"/>
    <xf numFmtId="165" fontId="12" fillId="2" borderId="7" xfId="0" applyNumberFormat="1" applyFont="1" applyFill="1" applyBorder="1" applyAlignment="1">
      <alignment horizontal="left"/>
    </xf>
    <xf numFmtId="0" fontId="10" fillId="2" borderId="0" xfId="2" applyFont="1" applyFill="1"/>
    <xf numFmtId="0" fontId="14" fillId="2" borderId="0" xfId="15" applyFill="1"/>
    <xf numFmtId="0" fontId="14" fillId="2" borderId="0" xfId="0" applyFont="1" applyFill="1"/>
    <xf numFmtId="169" fontId="11" fillId="2" borderId="4" xfId="0" applyNumberFormat="1" applyFont="1" applyFill="1" applyBorder="1" applyAlignment="1">
      <alignment horizontal="right" indent="6"/>
    </xf>
    <xf numFmtId="169" fontId="11" fillId="2" borderId="5" xfId="0" applyNumberFormat="1" applyFont="1" applyFill="1" applyBorder="1" applyAlignment="1">
      <alignment horizontal="right" indent="1"/>
    </xf>
    <xf numFmtId="169" fontId="11" fillId="2" borderId="6" xfId="0" applyNumberFormat="1" applyFont="1" applyFill="1" applyBorder="1" applyAlignment="1">
      <alignment horizontal="right" indent="6"/>
    </xf>
    <xf numFmtId="169" fontId="11" fillId="2" borderId="8" xfId="0" applyNumberFormat="1" applyFont="1" applyFill="1" applyBorder="1" applyAlignment="1">
      <alignment horizontal="right" indent="1"/>
    </xf>
    <xf numFmtId="0" fontId="14" fillId="2" borderId="0" xfId="15" applyFill="1" applyAlignment="1">
      <alignment vertical="center"/>
    </xf>
    <xf numFmtId="0" fontId="11" fillId="2" borderId="0" xfId="1" applyFill="1" applyAlignment="1">
      <alignment wrapText="1"/>
    </xf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/>
    </xf>
    <xf numFmtId="3" fontId="12" fillId="3" borderId="14" xfId="0" applyNumberFormat="1" applyFont="1" applyFill="1" applyBorder="1"/>
    <xf numFmtId="0" fontId="17" fillId="2" borderId="0" xfId="0" applyFont="1" applyFill="1" applyAlignment="1">
      <alignment horizontal="left"/>
    </xf>
    <xf numFmtId="0" fontId="33" fillId="2" borderId="0" xfId="0" applyFont="1" applyFill="1" applyAlignment="1">
      <alignment horizontal="left"/>
    </xf>
    <xf numFmtId="0" fontId="12" fillId="5" borderId="0" xfId="0" applyFont="1" applyFill="1"/>
    <xf numFmtId="3" fontId="11" fillId="5" borderId="4" xfId="0" applyNumberFormat="1" applyFont="1" applyFill="1" applyBorder="1"/>
    <xf numFmtId="0" fontId="12" fillId="0" borderId="0" xfId="0" applyFont="1"/>
    <xf numFmtId="0" fontId="11" fillId="0" borderId="0" xfId="0" applyFont="1" applyAlignment="1">
      <alignment wrapText="1"/>
    </xf>
    <xf numFmtId="3" fontId="11" fillId="0" borderId="4" xfId="0" applyNumberFormat="1" applyFont="1" applyBorder="1" applyAlignment="1">
      <alignment horizontal="right"/>
    </xf>
    <xf numFmtId="0" fontId="12" fillId="6" borderId="0" xfId="0" applyFont="1" applyFill="1"/>
    <xf numFmtId="3" fontId="11" fillId="5" borderId="3" xfId="0" applyNumberFormat="1" applyFont="1" applyFill="1" applyBorder="1"/>
    <xf numFmtId="3" fontId="11" fillId="0" borderId="13" xfId="0" applyNumberFormat="1" applyFont="1" applyBorder="1" applyAlignment="1">
      <alignment horizontal="right"/>
    </xf>
    <xf numFmtId="0" fontId="11" fillId="0" borderId="7" xfId="0" applyFont="1" applyBorder="1"/>
    <xf numFmtId="3" fontId="11" fillId="0" borderId="6" xfId="0" applyNumberFormat="1" applyFont="1" applyBorder="1" applyAlignment="1">
      <alignment horizontal="right"/>
    </xf>
    <xf numFmtId="3" fontId="11" fillId="0" borderId="14" xfId="0" applyNumberFormat="1" applyFont="1" applyBorder="1" applyAlignment="1">
      <alignment horizontal="right"/>
    </xf>
    <xf numFmtId="3" fontId="11" fillId="2" borderId="0" xfId="1" applyNumberFormat="1" applyFill="1"/>
    <xf numFmtId="3" fontId="11" fillId="5" borderId="0" xfId="0" applyNumberFormat="1" applyFont="1" applyFill="1"/>
    <xf numFmtId="0" fontId="21" fillId="2" borderId="15" xfId="0" applyFont="1" applyFill="1" applyBorder="1" applyAlignment="1">
      <alignment horizontal="left"/>
    </xf>
    <xf numFmtId="0" fontId="21" fillId="2" borderId="2" xfId="0" applyFont="1" applyFill="1" applyBorder="1" applyAlignment="1">
      <alignment horizontal="left"/>
    </xf>
    <xf numFmtId="0" fontId="12" fillId="2" borderId="14" xfId="0" applyFont="1" applyFill="1" applyBorder="1"/>
    <xf numFmtId="0" fontId="12" fillId="5" borderId="13" xfId="0" applyFont="1" applyFill="1" applyBorder="1" applyAlignment="1">
      <alignment horizontal="left"/>
    </xf>
    <xf numFmtId="0" fontId="11" fillId="0" borderId="13" xfId="0" applyFont="1" applyBorder="1"/>
    <xf numFmtId="3" fontId="12" fillId="0" borderId="13" xfId="0" applyNumberFormat="1" applyFont="1" applyBorder="1"/>
    <xf numFmtId="0" fontId="10" fillId="0" borderId="13" xfId="16" applyFont="1" applyBorder="1"/>
    <xf numFmtId="0" fontId="11" fillId="0" borderId="13" xfId="0" applyFont="1" applyBorder="1" applyAlignment="1">
      <alignment horizontal="left"/>
    </xf>
    <xf numFmtId="0" fontId="12" fillId="6" borderId="13" xfId="0" applyFont="1" applyFill="1" applyBorder="1" applyAlignment="1">
      <alignment horizontal="left"/>
    </xf>
    <xf numFmtId="0" fontId="11" fillId="0" borderId="14" xfId="0" applyFont="1" applyBorder="1"/>
    <xf numFmtId="0" fontId="40" fillId="2" borderId="0" xfId="0" applyFont="1" applyFill="1"/>
    <xf numFmtId="0" fontId="38" fillId="2" borderId="0" xfId="0" applyFont="1" applyFill="1" applyAlignment="1">
      <alignment wrapText="1"/>
    </xf>
    <xf numFmtId="0" fontId="12" fillId="5" borderId="4" xfId="0" applyFont="1" applyFill="1" applyBorder="1" applyAlignment="1">
      <alignment horizontal="right"/>
    </xf>
    <xf numFmtId="0" fontId="12" fillId="5" borderId="0" xfId="0" applyFont="1" applyFill="1" applyAlignment="1">
      <alignment horizontal="right"/>
    </xf>
    <xf numFmtId="0" fontId="12" fillId="5" borderId="5" xfId="0" applyFont="1" applyFill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12" fillId="6" borderId="4" xfId="0" applyFont="1" applyFill="1" applyBorder="1" applyAlignment="1">
      <alignment horizontal="right"/>
    </xf>
    <xf numFmtId="0" fontId="12" fillId="6" borderId="0" xfId="0" applyFont="1" applyFill="1" applyAlignment="1">
      <alignment horizontal="right"/>
    </xf>
    <xf numFmtId="0" fontId="12" fillId="6" borderId="5" xfId="0" applyFont="1" applyFill="1" applyBorder="1" applyAlignment="1">
      <alignment horizontal="right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/>
    </xf>
    <xf numFmtId="0" fontId="39" fillId="2" borderId="0" xfId="0" applyFont="1" applyFill="1" applyAlignment="1">
      <alignment horizontal="left"/>
    </xf>
    <xf numFmtId="0" fontId="12" fillId="2" borderId="6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left"/>
    </xf>
    <xf numFmtId="3" fontId="11" fillId="2" borderId="12" xfId="0" applyNumberFormat="1" applyFont="1" applyFill="1" applyBorder="1"/>
    <xf numFmtId="3" fontId="11" fillId="2" borderId="11" xfId="0" applyNumberFormat="1" applyFont="1" applyFill="1" applyBorder="1"/>
    <xf numFmtId="0" fontId="21" fillId="2" borderId="14" xfId="0" applyFont="1" applyFill="1" applyBorder="1" applyAlignment="1">
      <alignment horizontal="right"/>
    </xf>
    <xf numFmtId="0" fontId="26" fillId="2" borderId="0" xfId="5" applyFont="1" applyFill="1"/>
    <xf numFmtId="0" fontId="25" fillId="2" borderId="0" xfId="5" applyFont="1" applyFill="1"/>
    <xf numFmtId="0" fontId="8" fillId="2" borderId="0" xfId="5" applyFill="1"/>
    <xf numFmtId="0" fontId="14" fillId="2" borderId="0" xfId="6" applyFont="1" applyFill="1" applyBorder="1" applyAlignment="1"/>
    <xf numFmtId="0" fontId="10" fillId="2" borderId="0" xfId="5" applyFont="1" applyFill="1"/>
    <xf numFmtId="0" fontId="15" fillId="2" borderId="0" xfId="6" applyFont="1" applyFill="1" applyBorder="1" applyAlignment="1"/>
    <xf numFmtId="0" fontId="41" fillId="2" borderId="0" xfId="0" applyFont="1" applyFill="1"/>
    <xf numFmtId="0" fontId="12" fillId="2" borderId="0" xfId="5" applyFont="1" applyFill="1"/>
    <xf numFmtId="0" fontId="29" fillId="2" borderId="0" xfId="5" applyFont="1" applyFill="1"/>
    <xf numFmtId="0" fontId="14" fillId="2" borderId="0" xfId="0" applyFont="1" applyFill="1" applyAlignment="1">
      <alignment horizontal="left"/>
    </xf>
    <xf numFmtId="3" fontId="10" fillId="2" borderId="0" xfId="0" applyNumberFormat="1" applyFont="1" applyFill="1"/>
    <xf numFmtId="0" fontId="21" fillId="2" borderId="4" xfId="0" applyFont="1" applyFill="1" applyBorder="1" applyAlignment="1">
      <alignment horizontal="right"/>
    </xf>
    <xf numFmtId="0" fontId="21" fillId="2" borderId="15" xfId="0" applyFont="1" applyFill="1" applyBorder="1" applyAlignment="1">
      <alignment horizontal="right"/>
    </xf>
    <xf numFmtId="0" fontId="12" fillId="2" borderId="5" xfId="0" applyFont="1" applyFill="1" applyBorder="1" applyAlignment="1">
      <alignment horizontal="right"/>
    </xf>
    <xf numFmtId="3" fontId="11" fillId="0" borderId="11" xfId="0" applyNumberFormat="1" applyFont="1" applyBorder="1" applyAlignment="1">
      <alignment horizontal="right"/>
    </xf>
    <xf numFmtId="3" fontId="16" fillId="0" borderId="11" xfId="0" applyNumberFormat="1" applyFont="1" applyBorder="1" applyAlignment="1">
      <alignment horizontal="right"/>
    </xf>
    <xf numFmtId="3" fontId="16" fillId="0" borderId="11" xfId="0" applyNumberFormat="1" applyFont="1" applyBorder="1" applyAlignment="1">
      <alignment horizontal="right" vertical="center" wrapText="1"/>
    </xf>
    <xf numFmtId="0" fontId="16" fillId="0" borderId="11" xfId="0" applyFont="1" applyBorder="1" applyAlignment="1">
      <alignment horizontal="right" vertical="center" wrapText="1"/>
    </xf>
    <xf numFmtId="0" fontId="11" fillId="2" borderId="6" xfId="0" quotePrefix="1" applyFont="1" applyFill="1" applyBorder="1" applyAlignment="1">
      <alignment horizontal="left"/>
    </xf>
    <xf numFmtId="0" fontId="12" fillId="2" borderId="12" xfId="0" applyFont="1" applyFill="1" applyBorder="1" applyAlignment="1">
      <alignment horizontal="left"/>
    </xf>
    <xf numFmtId="3" fontId="12" fillId="2" borderId="11" xfId="0" applyNumberFormat="1" applyFont="1" applyFill="1" applyBorder="1"/>
    <xf numFmtId="3" fontId="11" fillId="0" borderId="4" xfId="0" quotePrefix="1" applyNumberFormat="1" applyFont="1" applyBorder="1" applyAlignment="1">
      <alignment horizontal="right"/>
    </xf>
    <xf numFmtId="0" fontId="12" fillId="0" borderId="13" xfId="0" applyFont="1" applyBorder="1" applyAlignment="1">
      <alignment horizontal="right"/>
    </xf>
    <xf numFmtId="0" fontId="42" fillId="2" borderId="0" xfId="5" applyFont="1" applyFill="1"/>
    <xf numFmtId="3" fontId="12" fillId="0" borderId="11" xfId="0" applyNumberFormat="1" applyFont="1" applyBorder="1" applyAlignment="1">
      <alignment horizontal="right"/>
    </xf>
    <xf numFmtId="0" fontId="23" fillId="2" borderId="0" xfId="4" applyFill="1" applyAlignment="1">
      <alignment horizontal="left"/>
    </xf>
    <xf numFmtId="0" fontId="23" fillId="2" borderId="0" xfId="4" applyFill="1" applyAlignment="1">
      <alignment horizontal="right"/>
    </xf>
    <xf numFmtId="3" fontId="11" fillId="2" borderId="0" xfId="0" applyNumberFormat="1" applyFont="1" applyFill="1" applyAlignment="1">
      <alignment horizontal="left"/>
    </xf>
    <xf numFmtId="165" fontId="10" fillId="2" borderId="0" xfId="0" applyNumberFormat="1" applyFont="1" applyFill="1"/>
    <xf numFmtId="168" fontId="16" fillId="2" borderId="0" xfId="0" applyNumberFormat="1" applyFont="1" applyFill="1" applyAlignment="1">
      <alignment horizontal="left"/>
    </xf>
    <xf numFmtId="168" fontId="16" fillId="2" borderId="0" xfId="0" applyNumberFormat="1" applyFont="1" applyFill="1" applyAlignment="1">
      <alignment horizontal="right"/>
    </xf>
    <xf numFmtId="167" fontId="11" fillId="2" borderId="4" xfId="0" applyNumberFormat="1" applyFont="1" applyFill="1" applyBorder="1" applyAlignment="1">
      <alignment horizontal="right" indent="6"/>
    </xf>
    <xf numFmtId="167" fontId="11" fillId="2" borderId="5" xfId="0" applyNumberFormat="1" applyFont="1" applyFill="1" applyBorder="1" applyAlignment="1">
      <alignment horizontal="right" indent="1"/>
    </xf>
    <xf numFmtId="167" fontId="11" fillId="2" borderId="6" xfId="0" applyNumberFormat="1" applyFont="1" applyFill="1" applyBorder="1" applyAlignment="1">
      <alignment horizontal="right" indent="6"/>
    </xf>
    <xf numFmtId="167" fontId="11" fillId="2" borderId="8" xfId="0" applyNumberFormat="1" applyFont="1" applyFill="1" applyBorder="1" applyAlignment="1">
      <alignment horizontal="right" indent="1"/>
    </xf>
    <xf numFmtId="166" fontId="11" fillId="2" borderId="0" xfId="0" applyNumberFormat="1" applyFont="1" applyFill="1"/>
    <xf numFmtId="3" fontId="1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vertical="top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17" fontId="11" fillId="2" borderId="6" xfId="0" quotePrefix="1" applyNumberFormat="1" applyFont="1" applyFill="1" applyBorder="1" applyAlignment="1">
      <alignment horizontal="left"/>
    </xf>
    <xf numFmtId="170" fontId="11" fillId="0" borderId="0" xfId="18" applyNumberFormat="1" applyFont="1" applyAlignment="1">
      <alignment horizontal="right"/>
    </xf>
    <xf numFmtId="170" fontId="11" fillId="4" borderId="0" xfId="18" applyNumberFormat="1" applyFont="1" applyFill="1" applyAlignment="1">
      <alignment horizontal="right"/>
    </xf>
    <xf numFmtId="170" fontId="0" fillId="0" borderId="0" xfId="18" applyNumberFormat="1" applyFont="1" applyAlignment="1">
      <alignment horizontal="right"/>
    </xf>
    <xf numFmtId="170" fontId="0" fillId="4" borderId="0" xfId="18" applyNumberFormat="1" applyFont="1" applyFill="1" applyAlignment="1">
      <alignment horizontal="right"/>
    </xf>
    <xf numFmtId="170" fontId="0" fillId="0" borderId="0" xfId="18" applyNumberFormat="1" applyFont="1"/>
    <xf numFmtId="168" fontId="0" fillId="4" borderId="0" xfId="18" applyNumberFormat="1" applyFont="1" applyFill="1" applyAlignment="1">
      <alignment horizontal="right"/>
    </xf>
    <xf numFmtId="0" fontId="0" fillId="5" borderId="0" xfId="0" applyFill="1"/>
    <xf numFmtId="17" fontId="21" fillId="2" borderId="12" xfId="0" quotePrefix="1" applyNumberFormat="1" applyFont="1" applyFill="1" applyBorder="1" applyAlignment="1">
      <alignment horizontal="center"/>
    </xf>
    <xf numFmtId="17" fontId="21" fillId="2" borderId="16" xfId="0" quotePrefix="1" applyNumberFormat="1" applyFont="1" applyFill="1" applyBorder="1" applyAlignment="1">
      <alignment horizontal="center"/>
    </xf>
    <xf numFmtId="17" fontId="21" fillId="2" borderId="17" xfId="0" quotePrefix="1" applyNumberFormat="1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0" fontId="21" fillId="2" borderId="16" xfId="0" applyFont="1" applyFill="1" applyBorder="1" applyAlignment="1">
      <alignment horizontal="center"/>
    </xf>
    <xf numFmtId="0" fontId="21" fillId="2" borderId="17" xfId="0" applyFont="1" applyFill="1" applyBorder="1" applyAlignment="1">
      <alignment horizontal="center"/>
    </xf>
    <xf numFmtId="17" fontId="21" fillId="2" borderId="1" xfId="0" quotePrefix="1" applyNumberFormat="1" applyFont="1" applyFill="1" applyBorder="1" applyAlignment="1">
      <alignment horizontal="center"/>
    </xf>
    <xf numFmtId="17" fontId="21" fillId="2" borderId="2" xfId="0" quotePrefix="1" applyNumberFormat="1" applyFont="1" applyFill="1" applyBorder="1" applyAlignment="1">
      <alignment horizontal="center"/>
    </xf>
    <xf numFmtId="17" fontId="21" fillId="2" borderId="3" xfId="0" quotePrefix="1" applyNumberFormat="1" applyFont="1" applyFill="1" applyBorder="1" applyAlignment="1">
      <alignment horizontal="center"/>
    </xf>
    <xf numFmtId="0" fontId="29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Alignment="1">
      <alignment horizontal="right" wrapText="1"/>
    </xf>
    <xf numFmtId="0" fontId="12" fillId="2" borderId="7" xfId="0" applyFont="1" applyFill="1" applyBorder="1" applyAlignment="1">
      <alignment horizontal="right" wrapText="1"/>
    </xf>
    <xf numFmtId="0" fontId="12" fillId="2" borderId="4" xfId="0" applyFont="1" applyFill="1" applyBorder="1" applyAlignment="1">
      <alignment horizontal="right" wrapText="1"/>
    </xf>
    <xf numFmtId="0" fontId="12" fillId="2" borderId="6" xfId="0" applyFont="1" applyFill="1" applyBorder="1" applyAlignment="1">
      <alignment horizontal="right" wrapText="1"/>
    </xf>
  </cellXfs>
  <cellStyles count="19">
    <cellStyle name="Comma" xfId="18" builtinId="3"/>
    <cellStyle name="Heading 1 5" xfId="6" xr:uid="{00000000-0005-0000-0000-000001000000}"/>
    <cellStyle name="Heading 2 5" xfId="7" xr:uid="{00000000-0005-0000-0000-000002000000}"/>
    <cellStyle name="Hyperlink" xfId="4" builtinId="8"/>
    <cellStyle name="Hyperlink 2" xfId="8" xr:uid="{00000000-0005-0000-0000-000004000000}"/>
    <cellStyle name="Normal" xfId="0" builtinId="0"/>
    <cellStyle name="Normal 10" xfId="16" xr:uid="{00000000-0005-0000-0000-000006000000}"/>
    <cellStyle name="Normal 2" xfId="1" xr:uid="{00000000-0005-0000-0000-000007000000}"/>
    <cellStyle name="Normal 2 2" xfId="3" xr:uid="{00000000-0005-0000-0000-000008000000}"/>
    <cellStyle name="Normal 2 3" xfId="15" xr:uid="{00000000-0005-0000-0000-000009000000}"/>
    <cellStyle name="Normal 3" xfId="2" xr:uid="{00000000-0005-0000-0000-00000A000000}"/>
    <cellStyle name="Normal 4" xfId="5" xr:uid="{00000000-0005-0000-0000-00000B000000}"/>
    <cellStyle name="Normal 5" xfId="9" xr:uid="{00000000-0005-0000-0000-00000C000000}"/>
    <cellStyle name="Normal 6" xfId="10" xr:uid="{00000000-0005-0000-0000-00000D000000}"/>
    <cellStyle name="Normal 7" xfId="12" xr:uid="{00000000-0005-0000-0000-00000E000000}"/>
    <cellStyle name="Normal 8" xfId="13" xr:uid="{00000000-0005-0000-0000-00000F000000}"/>
    <cellStyle name="Normal 8 2" xfId="17" xr:uid="{00000000-0005-0000-0000-000010000000}"/>
    <cellStyle name="Normal 9" xfId="14" xr:uid="{00000000-0005-0000-0000-000011000000}"/>
    <cellStyle name="Normal_e14data08 - Final" xfId="11" xr:uid="{00000000-0005-0000-0000-000012000000}"/>
  </cellStyles>
  <dxfs count="20">
    <dxf>
      <fill>
        <patternFill>
          <bgColor theme="0"/>
        </patternFill>
      </fill>
    </dxf>
    <dxf>
      <font>
        <b/>
      </font>
    </dxf>
    <dxf>
      <font>
        <b/>
      </font>
    </dxf>
    <dxf>
      <fill>
        <patternFill>
          <bgColor theme="4" tint="0.79998168889431442"/>
        </patternFill>
      </fill>
    </dxf>
    <dxf>
      <border>
        <left/>
        <top/>
        <bottom/>
      </border>
    </dxf>
    <dxf>
      <fill>
        <patternFill>
          <bgColor theme="4" tint="0.79998168889431442"/>
        </patternFill>
      </fill>
    </dxf>
    <dxf>
      <border>
        <left/>
        <right/>
        <top/>
        <bottom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</font>
    </dxf>
    <dxf>
      <fill>
        <patternFill>
          <bgColor theme="0"/>
        </patternFill>
      </fill>
    </dxf>
    <dxf>
      <font>
        <b/>
      </font>
    </dxf>
    <dxf>
      <font>
        <b/>
      </font>
    </dxf>
    <dxf>
      <font>
        <b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pivotCacheDefinition" Target="pivotCache/pivotCacheDefinition8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pivotCacheDefinition" Target="pivotCache/pivotCacheDefinition3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pivotCacheDefinition" Target="pivotCache/pivotCacheDefinition6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pivotCacheDefinition" Target="pivotCache/pivotCacheDefinition2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pivotCacheDefinition" Target="pivotCache/pivotCacheDefinition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pivotCacheDefinition" Target="pivotCache/pivotCacheDefinition1.xml"/><Relationship Id="rId30" Type="http://schemas.openxmlformats.org/officeDocument/2006/relationships/pivotCacheDefinition" Target="pivotCache/pivotCacheDefinition4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pivotCacheDefinition" Target="pivotCache/pivotCacheDefinition7.xml"/><Relationship Id="rId38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 1'!$D$7</c:f>
          <c:strCache>
            <c:ptCount val="1"/>
            <c:pt idx="0">
              <c:v>Number of patients who had contact with NHS Primary Dental Care; by patient age group; Quarter ending September 2024; Scotland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6003885341104"/>
          <c:y val="0.17466616672915883"/>
          <c:w val="0.8597327381321429"/>
          <c:h val="0.66079173436653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1'!$B$13</c:f>
              <c:strCache>
                <c:ptCount val="1"/>
                <c:pt idx="0">
                  <c:v>Number of patients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 1'!$A$14:$A$27</c15:sqref>
                  </c15:fullRef>
                </c:ext>
              </c:extLst>
              <c:f>('Fig 1'!$A$16:$A$19,'Fig 1'!$A$21:$A$27)</c:f>
              <c:strCache>
                <c:ptCount val="11"/>
                <c:pt idx="0">
                  <c:v>0-2</c:v>
                </c:pt>
                <c:pt idx="1">
                  <c:v>3-5</c:v>
                </c:pt>
                <c:pt idx="2">
                  <c:v>6-12</c:v>
                </c:pt>
                <c:pt idx="3">
                  <c:v>13-17</c:v>
                </c:pt>
                <c:pt idx="4">
                  <c:v> 18-24</c:v>
                </c:pt>
                <c:pt idx="5">
                  <c:v> 25-34</c:v>
                </c:pt>
                <c:pt idx="6">
                  <c:v> 35-44</c:v>
                </c:pt>
                <c:pt idx="7">
                  <c:v> 45-54</c:v>
                </c:pt>
                <c:pt idx="8">
                  <c:v> 55-64</c:v>
                </c:pt>
                <c:pt idx="9">
                  <c:v> 65-74</c:v>
                </c:pt>
                <c:pt idx="10">
                  <c:v> 75 and over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1'!$B$14:$B$27</c15:sqref>
                  </c15:fullRef>
                </c:ext>
              </c:extLst>
              <c:f>('Fig 1'!$B$16:$B$19,'Fig 1'!$B$21:$B$27)</c:f>
              <c:numCache>
                <c:formatCode>#,##0</c:formatCode>
                <c:ptCount val="11"/>
                <c:pt idx="0">
                  <c:v>21244</c:v>
                </c:pt>
                <c:pt idx="1">
                  <c:v>32384</c:v>
                </c:pt>
                <c:pt idx="2">
                  <c:v>102617</c:v>
                </c:pt>
                <c:pt idx="3">
                  <c:v>70257</c:v>
                </c:pt>
                <c:pt idx="4">
                  <c:v>54775</c:v>
                </c:pt>
                <c:pt idx="5">
                  <c:v>90913</c:v>
                </c:pt>
                <c:pt idx="6">
                  <c:v>103961</c:v>
                </c:pt>
                <c:pt idx="7">
                  <c:v>104500</c:v>
                </c:pt>
                <c:pt idx="8">
                  <c:v>128620</c:v>
                </c:pt>
                <c:pt idx="9">
                  <c:v>99381</c:v>
                </c:pt>
                <c:pt idx="10">
                  <c:v>68723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E5-46F1-A95B-BCBCA55E9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overlap val="-33"/>
        <c:axId val="282291200"/>
        <c:axId val="282297472"/>
      </c:barChart>
      <c:catAx>
        <c:axId val="282291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Patient Age Group</a:t>
                </a:r>
              </a:p>
            </c:rich>
          </c:tx>
          <c:layout>
            <c:manualLayout>
              <c:xMode val="edge"/>
              <c:yMode val="edge"/>
              <c:x val="0.41975191683716701"/>
              <c:y val="0.914351851851851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297472"/>
        <c:crosses val="autoZero"/>
        <c:auto val="1"/>
        <c:lblAlgn val="ctr"/>
        <c:lblOffset val="100"/>
        <c:noMultiLvlLbl val="0"/>
      </c:catAx>
      <c:valAx>
        <c:axId val="282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Number of patients</a:t>
                </a:r>
              </a:p>
            </c:rich>
          </c:tx>
          <c:layout>
            <c:manualLayout>
              <c:xMode val="edge"/>
              <c:yMode val="edge"/>
              <c:x val="1.3151714419915453E-2"/>
              <c:y val="0.283557159521726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29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 2'!$D$17</c:f>
          <c:strCache>
            <c:ptCount val="1"/>
            <c:pt idx="0">
              <c:v>Number of patients who had contact with NHS Primary Dental Care; by Scotland level SIMD quintile; Quarter ending September 2024; Scotland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96131094127651"/>
          <c:y val="0.21461729617534206"/>
          <c:w val="0.85763300059933456"/>
          <c:h val="0.62616839158708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2'!$B$15</c:f>
              <c:strCache>
                <c:ptCount val="1"/>
                <c:pt idx="0">
                  <c:v>Children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2'!$A$16:$A$20</c:f>
              <c:strCache>
                <c:ptCount val="5"/>
                <c:pt idx="0">
                  <c:v>1 (most deprived)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 (least deprived)</c:v>
                </c:pt>
              </c:strCache>
            </c:strRef>
          </c:cat>
          <c:val>
            <c:numRef>
              <c:f>'Fig 2'!$B$16:$B$20</c:f>
              <c:numCache>
                <c:formatCode>#,##0</c:formatCode>
                <c:ptCount val="5"/>
                <c:pt idx="0">
                  <c:v>42722</c:v>
                </c:pt>
                <c:pt idx="1">
                  <c:v>40818</c:v>
                </c:pt>
                <c:pt idx="2">
                  <c:v>41707</c:v>
                </c:pt>
                <c:pt idx="3">
                  <c:v>50298</c:v>
                </c:pt>
                <c:pt idx="4">
                  <c:v>49538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2-4D65-B911-8F115B16C01B}"/>
            </c:ext>
          </c:extLst>
        </c:ser>
        <c:ser>
          <c:idx val="1"/>
          <c:order val="1"/>
          <c:tx>
            <c:strRef>
              <c:f>'Fig 2'!$C$15</c:f>
              <c:strCache>
                <c:ptCount val="1"/>
                <c:pt idx="0">
                  <c:v>Adults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2'!$A$16:$A$20</c:f>
              <c:strCache>
                <c:ptCount val="5"/>
                <c:pt idx="0">
                  <c:v>1 (most deprived)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 (least deprived)</c:v>
                </c:pt>
              </c:strCache>
            </c:strRef>
          </c:cat>
          <c:val>
            <c:numRef>
              <c:f>'Fig 2'!$C$16:$C$20</c:f>
              <c:numCache>
                <c:formatCode>#,##0</c:formatCode>
                <c:ptCount val="5"/>
                <c:pt idx="0">
                  <c:v>122513</c:v>
                </c:pt>
                <c:pt idx="1">
                  <c:v>127222</c:v>
                </c:pt>
                <c:pt idx="2">
                  <c:v>129423</c:v>
                </c:pt>
                <c:pt idx="3">
                  <c:v>138499</c:v>
                </c:pt>
                <c:pt idx="4">
                  <c:v>131032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12-4D65-B911-8F115B16C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overlap val="-33"/>
        <c:axId val="282727168"/>
        <c:axId val="282729088"/>
      </c:barChart>
      <c:catAx>
        <c:axId val="282727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Scotland level SIMD Quintile</a:t>
                </a:r>
              </a:p>
            </c:rich>
          </c:tx>
          <c:layout>
            <c:manualLayout>
              <c:xMode val="edge"/>
              <c:yMode val="edge"/>
              <c:x val="0.37000627606682002"/>
              <c:y val="0.928827256062232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729088"/>
        <c:crosses val="autoZero"/>
        <c:auto val="1"/>
        <c:lblAlgn val="ctr"/>
        <c:lblOffset val="100"/>
        <c:noMultiLvlLbl val="0"/>
      </c:catAx>
      <c:valAx>
        <c:axId val="28272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Number of patients</a:t>
                </a:r>
              </a:p>
            </c:rich>
          </c:tx>
          <c:layout>
            <c:manualLayout>
              <c:xMode val="edge"/>
              <c:yMode val="edge"/>
              <c:x val="6.8525843718354107E-3"/>
              <c:y val="0.278975385808732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72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031157128980921"/>
          <c:y val="0.20856220662864541"/>
          <c:w val="0.11188972244611156"/>
          <c:h val="0.14047929619438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 3'!$D$7</c:f>
          <c:strCache>
            <c:ptCount val="1"/>
            <c:pt idx="0">
              <c:v>Percentage of population registered with an NHS dentist as at 30 September 2024, by patient age group; Highland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90215731018593"/>
          <c:y val="0.17654700153002204"/>
          <c:w val="0.87443086288708982"/>
          <c:h val="0.630474680001492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 3'!$B$12</c:f>
              <c:strCache>
                <c:ptCount val="1"/>
                <c:pt idx="0">
                  <c:v>% of population registered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 3'!$A$14:$A$27</c15:sqref>
                  </c15:fullRef>
                </c:ext>
              </c:extLst>
              <c:f>('Fig 3'!$A$16:$A$19,'Fig 3'!$A$21:$A$27)</c:f>
              <c:strCache>
                <c:ptCount val="11"/>
                <c:pt idx="0">
                  <c:v>0-2</c:v>
                </c:pt>
                <c:pt idx="1">
                  <c:v>3-5</c:v>
                </c:pt>
                <c:pt idx="2">
                  <c:v>6-12</c:v>
                </c:pt>
                <c:pt idx="3">
                  <c:v>13-17</c:v>
                </c:pt>
                <c:pt idx="4">
                  <c:v> 18-24</c:v>
                </c:pt>
                <c:pt idx="5">
                  <c:v> 25-34</c:v>
                </c:pt>
                <c:pt idx="6">
                  <c:v> 35-44</c:v>
                </c:pt>
                <c:pt idx="7">
                  <c:v> 45-54</c:v>
                </c:pt>
                <c:pt idx="8">
                  <c:v> 55-64</c:v>
                </c:pt>
                <c:pt idx="9">
                  <c:v> 65-74</c:v>
                </c:pt>
                <c:pt idx="10">
                  <c:v> 75 and over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3'!$B$14:$B$27</c15:sqref>
                  </c15:fullRef>
                </c:ext>
              </c:extLst>
              <c:f>('Fig 3'!$B$16:$B$19,'Fig 3'!$B$21:$B$27)</c:f>
              <c:numCache>
                <c:formatCode>#,##0.0</c:formatCode>
                <c:ptCount val="11"/>
                <c:pt idx="0">
                  <c:v>36.403736377789308</c:v>
                </c:pt>
                <c:pt idx="1">
                  <c:v>69.858196256381163</c:v>
                </c:pt>
                <c:pt idx="2">
                  <c:v>92.065115486235399</c:v>
                </c:pt>
                <c:pt idx="3">
                  <c:v>100</c:v>
                </c:pt>
                <c:pt idx="4">
                  <c:v>90.49102637237263</c:v>
                </c:pt>
                <c:pt idx="5">
                  <c:v>92.307692307692307</c:v>
                </c:pt>
                <c:pt idx="6">
                  <c:v>90.372721354166671</c:v>
                </c:pt>
                <c:pt idx="7">
                  <c:v>74.722455558834881</c:v>
                </c:pt>
                <c:pt idx="8">
                  <c:v>78.913869413653984</c:v>
                </c:pt>
                <c:pt idx="9">
                  <c:v>73.628794730861102</c:v>
                </c:pt>
                <c:pt idx="10">
                  <c:v>86.5604036465799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9-4271-AA49-4F927B328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overlap val="-33"/>
        <c:axId val="282990464"/>
        <c:axId val="283009024"/>
      </c:barChart>
      <c:catAx>
        <c:axId val="282990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Patient Age Group</a:t>
                </a:r>
              </a:p>
            </c:rich>
          </c:tx>
          <c:layout>
            <c:manualLayout>
              <c:xMode val="edge"/>
              <c:yMode val="edge"/>
              <c:x val="0.41975191683716701"/>
              <c:y val="0.914351851851851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009024"/>
        <c:crosses val="autoZero"/>
        <c:auto val="1"/>
        <c:lblAlgn val="ctr"/>
        <c:lblOffset val="100"/>
        <c:noMultiLvlLbl val="0"/>
      </c:catAx>
      <c:valAx>
        <c:axId val="28300902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</a:t>
                </a:r>
                <a:r>
                  <a:rPr lang="en-US" b="1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of population</a:t>
                </a:r>
                <a:endParaRPr lang="en-US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1052059437452208E-2"/>
              <c:y val="0.21720640370190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90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 4'!$D$7</c:f>
          <c:strCache>
            <c:ptCount val="1"/>
            <c:pt idx="0">
              <c:v>Percentage of population registered with an NHS dentist as at 30 September 2024, by patient age group and SIMD quintile; Highland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9022258044516"/>
          <c:y val="0.18559691498152597"/>
          <c:w val="0.87443090086180175"/>
          <c:h val="0.66002564516588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4'!$B$15</c:f>
              <c:strCache>
                <c:ptCount val="1"/>
                <c:pt idx="0">
                  <c:v>Children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4'!$A$16:$A$20</c:f>
              <c:strCache>
                <c:ptCount val="5"/>
                <c:pt idx="0">
                  <c:v>1 (most deprived)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 (least deprived)</c:v>
                </c:pt>
              </c:strCache>
            </c:strRef>
          </c:cat>
          <c:val>
            <c:numRef>
              <c:f>'Fig 4'!$B$16:$B$20</c:f>
              <c:numCache>
                <c:formatCode>#,##0.0_ ;\-#,##0.0\ </c:formatCode>
                <c:ptCount val="5"/>
                <c:pt idx="0">
                  <c:v>78.893695920889982</c:v>
                </c:pt>
                <c:pt idx="1">
                  <c:v>81.794433839043506</c:v>
                </c:pt>
                <c:pt idx="2">
                  <c:v>84.955361522613558</c:v>
                </c:pt>
                <c:pt idx="3">
                  <c:v>87.448076575763054</c:v>
                </c:pt>
                <c:pt idx="4">
                  <c:v>85.079051383399204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A-4B90-BA3C-7FAFF1CE85A9}"/>
            </c:ext>
          </c:extLst>
        </c:ser>
        <c:ser>
          <c:idx val="1"/>
          <c:order val="1"/>
          <c:tx>
            <c:strRef>
              <c:f>'Fig 4'!$C$15</c:f>
              <c:strCache>
                <c:ptCount val="1"/>
                <c:pt idx="0">
                  <c:v>Adults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4'!$A$16:$A$20</c:f>
              <c:strCache>
                <c:ptCount val="5"/>
                <c:pt idx="0">
                  <c:v>1 (most deprived)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 (least deprived)</c:v>
                </c:pt>
              </c:strCache>
            </c:strRef>
          </c:cat>
          <c:val>
            <c:numRef>
              <c:f>'Fig 4'!$C$16:$C$20</c:f>
              <c:numCache>
                <c:formatCode>#,##0.0_ ;\-#,##0.0\ </c:formatCode>
                <c:ptCount val="5"/>
                <c:pt idx="0">
                  <c:v>85.267465653317743</c:v>
                </c:pt>
                <c:pt idx="1">
                  <c:v>85.397906477122092</c:v>
                </c:pt>
                <c:pt idx="2">
                  <c:v>81.617127912411377</c:v>
                </c:pt>
                <c:pt idx="3">
                  <c:v>82.356775926360527</c:v>
                </c:pt>
                <c:pt idx="4">
                  <c:v>80.045766590389022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A-4B90-BA3C-7FAFF1CE8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overlap val="-33"/>
        <c:axId val="283218304"/>
        <c:axId val="283220224"/>
      </c:barChart>
      <c:catAx>
        <c:axId val="283218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Scotland level SIMD Quintile</a:t>
                </a:r>
              </a:p>
            </c:rich>
          </c:tx>
          <c:layout>
            <c:manualLayout>
              <c:xMode val="edge"/>
              <c:yMode val="edge"/>
              <c:x val="0.41975191683716701"/>
              <c:y val="0.914351851851851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220224"/>
        <c:crosses val="autoZero"/>
        <c:auto val="1"/>
        <c:lblAlgn val="ctr"/>
        <c:lblOffset val="100"/>
        <c:noMultiLvlLbl val="0"/>
      </c:catAx>
      <c:valAx>
        <c:axId val="28322022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 of</a:t>
                </a:r>
                <a:r>
                  <a:rPr lang="en-US" b="1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population</a:t>
                </a:r>
                <a:endParaRPr lang="en-US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6.8525843718354107E-3"/>
              <c:y val="0.237453069231397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_ ;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21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439688346043355"/>
          <c:y val="0.92127691651000376"/>
          <c:w val="0.21451315435964205"/>
          <c:h val="7.87230834899962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 5'!$D$7</c:f>
          <c:strCache>
            <c:ptCount val="1"/>
            <c:pt idx="0">
              <c:v>Percentage of registered patients who participated with NHS Primary Dental Care, by patient age group; as at 30 September 2024; Scotland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90215731018593"/>
          <c:y val="0.18594779647843668"/>
          <c:w val="0.87443086288708982"/>
          <c:h val="0.621073864004367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 5'!$B$12</c:f>
              <c:strCache>
                <c:ptCount val="1"/>
                <c:pt idx="0">
                  <c:v>% of registered patients participating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 5'!$A$14:$A$27</c15:sqref>
                  </c15:fullRef>
                </c:ext>
              </c:extLst>
              <c:f>('Fig 5'!$A$16:$A$19,'Fig 5'!$A$21:$A$27)</c:f>
              <c:strCache>
                <c:ptCount val="11"/>
                <c:pt idx="0">
                  <c:v>0-2</c:v>
                </c:pt>
                <c:pt idx="1">
                  <c:v>3-5</c:v>
                </c:pt>
                <c:pt idx="2">
                  <c:v>6-12</c:v>
                </c:pt>
                <c:pt idx="3">
                  <c:v>13-17</c:v>
                </c:pt>
                <c:pt idx="4">
                  <c:v> 18-24</c:v>
                </c:pt>
                <c:pt idx="5">
                  <c:v> 25-34</c:v>
                </c:pt>
                <c:pt idx="6">
                  <c:v> 35-44</c:v>
                </c:pt>
                <c:pt idx="7">
                  <c:v> 45-54</c:v>
                </c:pt>
                <c:pt idx="8">
                  <c:v> 55-64</c:v>
                </c:pt>
                <c:pt idx="9">
                  <c:v> 65-74</c:v>
                </c:pt>
                <c:pt idx="10">
                  <c:v> 75 and over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5'!$B$14:$B$27</c15:sqref>
                  </c15:fullRef>
                </c:ext>
              </c:extLst>
              <c:f>('Fig 5'!$B$16:$B$19,'Fig 5'!$B$21:$B$27)</c:f>
              <c:numCache>
                <c:formatCode>#,##0.0</c:formatCode>
                <c:ptCount val="11"/>
                <c:pt idx="0">
                  <c:v>98.88909555130958</c:v>
                </c:pt>
                <c:pt idx="1">
                  <c:v>90.850193037397887</c:v>
                </c:pt>
                <c:pt idx="2">
                  <c:v>81.158402152385932</c:v>
                </c:pt>
                <c:pt idx="3">
                  <c:v>72.02904451267483</c:v>
                </c:pt>
                <c:pt idx="4">
                  <c:v>55.036141452528462</c:v>
                </c:pt>
                <c:pt idx="5">
                  <c:v>49.743593990919848</c:v>
                </c:pt>
                <c:pt idx="6">
                  <c:v>52.192205895774393</c:v>
                </c:pt>
                <c:pt idx="7">
                  <c:v>57.83526362190959</c:v>
                </c:pt>
                <c:pt idx="8">
                  <c:v>62.6575670703008</c:v>
                </c:pt>
                <c:pt idx="9">
                  <c:v>63.760310200450597</c:v>
                </c:pt>
                <c:pt idx="10">
                  <c:v>50.113265564814888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1-49CF-8BDF-F4D7D2602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overlap val="-33"/>
        <c:axId val="283346816"/>
        <c:axId val="283348992"/>
      </c:barChart>
      <c:catAx>
        <c:axId val="283346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Patient Age Group</a:t>
                </a:r>
              </a:p>
            </c:rich>
          </c:tx>
          <c:layout>
            <c:manualLayout>
              <c:xMode val="edge"/>
              <c:yMode val="edge"/>
              <c:x val="0.41975191683716701"/>
              <c:y val="0.914351851851851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348992"/>
        <c:crosses val="autoZero"/>
        <c:auto val="1"/>
        <c:lblAlgn val="ctr"/>
        <c:lblOffset val="100"/>
        <c:noMultiLvlLbl val="0"/>
      </c:catAx>
      <c:valAx>
        <c:axId val="2833489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</a:t>
                </a:r>
                <a:r>
                  <a:rPr lang="en-US" b="1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of population</a:t>
                </a:r>
                <a:endParaRPr lang="en-US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1052059437452208E-2"/>
              <c:y val="0.21720640370190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34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 6'!$D$7</c:f>
          <c:strCache>
            <c:ptCount val="1"/>
            <c:pt idx="0">
              <c:v>Percentage of registered patients who participated with NHS Primary Dental Care, by patient age group and SIMD quintile; as at 30 September 2024; Scotland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9022258044516"/>
          <c:y val="0.23173291919824901"/>
          <c:w val="0.87443090086180175"/>
          <c:h val="0.613889509486054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6'!$B$15</c:f>
              <c:strCache>
                <c:ptCount val="1"/>
                <c:pt idx="0">
                  <c:v>Children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6'!$A$16:$A$20</c:f>
              <c:strCache>
                <c:ptCount val="5"/>
                <c:pt idx="0">
                  <c:v>1 (most deprived)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 (least deprived)</c:v>
                </c:pt>
              </c:strCache>
            </c:strRef>
          </c:cat>
          <c:val>
            <c:numRef>
              <c:f>'Fig 6'!$B$16:$B$20</c:f>
              <c:numCache>
                <c:formatCode>##,##0.0;\-##,##0.0;"n/a"</c:formatCode>
                <c:ptCount val="5"/>
                <c:pt idx="0">
                  <c:v>73.474436503573386</c:v>
                </c:pt>
                <c:pt idx="1">
                  <c:v>78.176141946060966</c:v>
                </c:pt>
                <c:pt idx="2">
                  <c:v>81.492875843015185</c:v>
                </c:pt>
                <c:pt idx="3">
                  <c:v>84.700996241095609</c:v>
                </c:pt>
                <c:pt idx="4">
                  <c:v>86.206565505401599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8-44B2-9CD9-1915880E1C76}"/>
            </c:ext>
          </c:extLst>
        </c:ser>
        <c:ser>
          <c:idx val="1"/>
          <c:order val="1"/>
          <c:tx>
            <c:strRef>
              <c:f>'Fig 6'!$C$15</c:f>
              <c:strCache>
                <c:ptCount val="1"/>
                <c:pt idx="0">
                  <c:v>Adults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6'!$A$16:$A$20</c:f>
              <c:strCache>
                <c:ptCount val="5"/>
                <c:pt idx="0">
                  <c:v>1 (most deprived)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 (least deprived)</c:v>
                </c:pt>
              </c:strCache>
            </c:strRef>
          </c:cat>
          <c:val>
            <c:numRef>
              <c:f>'Fig 6'!$C$16:$C$20</c:f>
              <c:numCache>
                <c:formatCode>##,##0.0;\-##,##0.0;"n/a"</c:formatCode>
                <c:ptCount val="5"/>
                <c:pt idx="0">
                  <c:v>51.253683599997657</c:v>
                </c:pt>
                <c:pt idx="1">
                  <c:v>55.40039236239668</c:v>
                </c:pt>
                <c:pt idx="2">
                  <c:v>58.131962359376701</c:v>
                </c:pt>
                <c:pt idx="3">
                  <c:v>61.000205120422287</c:v>
                </c:pt>
                <c:pt idx="4">
                  <c:v>61.458705534381451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38-44B2-9CD9-1915880E1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overlap val="-33"/>
        <c:axId val="283555328"/>
        <c:axId val="283557248"/>
      </c:barChart>
      <c:catAx>
        <c:axId val="283555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Scotland level SIMD Quintile</a:t>
                </a:r>
              </a:p>
            </c:rich>
          </c:tx>
          <c:layout>
            <c:manualLayout>
              <c:xMode val="edge"/>
              <c:yMode val="edge"/>
              <c:x val="0.41975191683716701"/>
              <c:y val="0.914351851851851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557248"/>
        <c:crosses val="autoZero"/>
        <c:auto val="1"/>
        <c:lblAlgn val="ctr"/>
        <c:lblOffset val="100"/>
        <c:noMultiLvlLbl val="0"/>
      </c:catAx>
      <c:valAx>
        <c:axId val="28355724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 of</a:t>
                </a:r>
                <a:r>
                  <a:rPr lang="en-US" b="1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population</a:t>
                </a:r>
                <a:endParaRPr lang="en-US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6.8525843718354107E-3"/>
              <c:y val="0.237453069231397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#,##0.0;\-##,##0.0;&quot;n/a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55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439688346043355"/>
          <c:y val="0.92127691651000376"/>
          <c:w val="0.21451315435964205"/>
          <c:h val="7.87230834899962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502719</xdr:colOff>
      <xdr:row>0</xdr:row>
      <xdr:rowOff>0</xdr:rowOff>
    </xdr:from>
    <xdr:ext cx="1387475" cy="624417"/>
    <xdr:pic>
      <xdr:nvPicPr>
        <xdr:cNvPr id="2" name="Picture 1">
          <a:extLst>
            <a:ext uri="{FF2B5EF4-FFF2-40B4-BE49-F238E27FC236}">
              <a16:creationId xmlns:a16="http://schemas.microsoft.com/office/drawing/2014/main" id="{71DCB98C-F231-43F6-8BC1-2A0F39B6CA9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2177" y="0"/>
          <a:ext cx="1387475" cy="624417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400050</xdr:colOff>
      <xdr:row>0</xdr:row>
      <xdr:rowOff>0</xdr:rowOff>
    </xdr:from>
    <xdr:ext cx="1552575" cy="711200"/>
    <xdr:pic>
      <xdr:nvPicPr>
        <xdr:cNvPr id="2" name="Picture 1">
          <a:extLst>
            <a:ext uri="{FF2B5EF4-FFF2-40B4-BE49-F238E27FC236}">
              <a16:creationId xmlns:a16="http://schemas.microsoft.com/office/drawing/2014/main" id="{FC8F3D8F-6F50-4289-B894-FACDB409DFD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0"/>
          <a:ext cx="1552575" cy="71120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101600</xdr:colOff>
      <xdr:row>0</xdr:row>
      <xdr:rowOff>0</xdr:rowOff>
    </xdr:from>
    <xdr:ext cx="1552575" cy="711200"/>
    <xdr:pic>
      <xdr:nvPicPr>
        <xdr:cNvPr id="2" name="Picture 1">
          <a:extLst>
            <a:ext uri="{FF2B5EF4-FFF2-40B4-BE49-F238E27FC236}">
              <a16:creationId xmlns:a16="http://schemas.microsoft.com/office/drawing/2014/main" id="{EA5BC9B6-A733-4A93-B8B9-DD42C5FA7F1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4000" y="0"/>
          <a:ext cx="1552575" cy="711200"/>
        </a:xfrm>
        <a:prstGeom prst="rect">
          <a:avLst/>
        </a:prstGeom>
      </xdr:spPr>
    </xdr:pic>
    <xdr:clientData/>
  </xdr:oneCellAnchor>
  <xdr:oneCellAnchor>
    <xdr:from>
      <xdr:col>8</xdr:col>
      <xdr:colOff>196850</xdr:colOff>
      <xdr:row>0</xdr:row>
      <xdr:rowOff>0</xdr:rowOff>
    </xdr:from>
    <xdr:ext cx="1552575" cy="711200"/>
    <xdr:pic>
      <xdr:nvPicPr>
        <xdr:cNvPr id="3" name="Picture 2">
          <a:extLst>
            <a:ext uri="{FF2B5EF4-FFF2-40B4-BE49-F238E27FC236}">
              <a16:creationId xmlns:a16="http://schemas.microsoft.com/office/drawing/2014/main" id="{FB97029A-05FB-4215-98C4-89036B7CD6B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3650" y="0"/>
          <a:ext cx="1552575" cy="711200"/>
        </a:xfrm>
        <a:prstGeom prst="rect">
          <a:avLst/>
        </a:prstGeom>
      </xdr:spPr>
    </xdr:pic>
    <xdr:clientData/>
  </xdr:oneCellAnchor>
  <xdr:oneCellAnchor>
    <xdr:from>
      <xdr:col>20</xdr:col>
      <xdr:colOff>101600</xdr:colOff>
      <xdr:row>0</xdr:row>
      <xdr:rowOff>0</xdr:rowOff>
    </xdr:from>
    <xdr:ext cx="1552575" cy="711200"/>
    <xdr:pic>
      <xdr:nvPicPr>
        <xdr:cNvPr id="4" name="Picture 3">
          <a:extLst>
            <a:ext uri="{FF2B5EF4-FFF2-40B4-BE49-F238E27FC236}">
              <a16:creationId xmlns:a16="http://schemas.microsoft.com/office/drawing/2014/main" id="{88251DA7-A451-4F09-9228-7CD05433103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3600" y="0"/>
          <a:ext cx="1552575" cy="711200"/>
        </a:xfrm>
        <a:prstGeom prst="rect">
          <a:avLst/>
        </a:prstGeom>
      </xdr:spPr>
    </xdr:pic>
    <xdr:clientData/>
  </xdr:oneCellAnchor>
  <xdr:twoCellAnchor>
    <xdr:from>
      <xdr:col>3</xdr:col>
      <xdr:colOff>358775</xdr:colOff>
      <xdr:row>4</xdr:row>
      <xdr:rowOff>41275</xdr:rowOff>
    </xdr:from>
    <xdr:to>
      <xdr:col>10</xdr:col>
      <xdr:colOff>63500</xdr:colOff>
      <xdr:row>23</xdr:row>
      <xdr:rowOff>165100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F45B99B-24F7-4FA8-BAC3-612A90A9F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609600</xdr:colOff>
      <xdr:row>0</xdr:row>
      <xdr:rowOff>0</xdr:rowOff>
    </xdr:from>
    <xdr:to>
      <xdr:col>15</xdr:col>
      <xdr:colOff>82550</xdr:colOff>
      <xdr:row>3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B58FD1-59D0-493B-8180-19A6895858A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9200" y="0"/>
          <a:ext cx="1552575" cy="7112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101600</xdr:colOff>
      <xdr:row>0</xdr:row>
      <xdr:rowOff>0</xdr:rowOff>
    </xdr:from>
    <xdr:to>
      <xdr:col>20</xdr:col>
      <xdr:colOff>542925</xdr:colOff>
      <xdr:row>3</xdr:row>
      <xdr:rowOff>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5D9D0B-BCC0-46FD-9D5F-5A77EF75117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7350" y="0"/>
          <a:ext cx="1552575" cy="711200"/>
        </a:xfrm>
        <a:prstGeom prst="rect">
          <a:avLst/>
        </a:prstGeom>
      </xdr:spPr>
    </xdr:pic>
    <xdr:clientData/>
  </xdr:twoCellAnchor>
  <xdr:twoCellAnchor editAs="oneCell">
    <xdr:from>
      <xdr:col>13</xdr:col>
      <xdr:colOff>717550</xdr:colOff>
      <xdr:row>0</xdr:row>
      <xdr:rowOff>0</xdr:rowOff>
    </xdr:from>
    <xdr:to>
      <xdr:col>15</xdr:col>
      <xdr:colOff>542925</xdr:colOff>
      <xdr:row>3</xdr:row>
      <xdr:rowOff>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09D9EC-D702-4655-A60E-1A405AB06C5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0500" y="0"/>
          <a:ext cx="1552575" cy="711200"/>
        </a:xfrm>
        <a:prstGeom prst="rect">
          <a:avLst/>
        </a:prstGeom>
      </xdr:spPr>
    </xdr:pic>
    <xdr:clientData/>
  </xdr:twoCellAnchor>
  <xdr:twoCellAnchor editAs="oneCell">
    <xdr:from>
      <xdr:col>20</xdr:col>
      <xdr:colOff>101600</xdr:colOff>
      <xdr:row>0</xdr:row>
      <xdr:rowOff>0</xdr:rowOff>
    </xdr:from>
    <xdr:to>
      <xdr:col>21</xdr:col>
      <xdr:colOff>542925</xdr:colOff>
      <xdr:row>3</xdr:row>
      <xdr:rowOff>6350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358DE48-91F3-4FEC-8586-AE30F281E86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78600" y="0"/>
          <a:ext cx="1552575" cy="711200"/>
        </a:xfrm>
        <a:prstGeom prst="rect">
          <a:avLst/>
        </a:prstGeom>
      </xdr:spPr>
    </xdr:pic>
    <xdr:clientData/>
  </xdr:twoCellAnchor>
  <xdr:twoCellAnchor>
    <xdr:from>
      <xdr:col>2</xdr:col>
      <xdr:colOff>212725</xdr:colOff>
      <xdr:row>4</xdr:row>
      <xdr:rowOff>130174</xdr:rowOff>
    </xdr:from>
    <xdr:to>
      <xdr:col>8</xdr:col>
      <xdr:colOff>247650</xdr:colOff>
      <xdr:row>24</xdr:row>
      <xdr:rowOff>6349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B06CDAA-AB40-4998-A3A3-B97F0976B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590550</xdr:colOff>
      <xdr:row>0</xdr:row>
      <xdr:rowOff>0</xdr:rowOff>
    </xdr:from>
    <xdr:to>
      <xdr:col>9</xdr:col>
      <xdr:colOff>454025</xdr:colOff>
      <xdr:row>3</xdr:row>
      <xdr:rowOff>6350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65D4BF5-24D5-4980-82E5-13D8E8193E8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3700" y="0"/>
          <a:ext cx="1552575" cy="7112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628650</xdr:colOff>
      <xdr:row>0</xdr:row>
      <xdr:rowOff>66675</xdr:rowOff>
    </xdr:from>
    <xdr:to>
      <xdr:col>10</xdr:col>
      <xdr:colOff>209550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A2C78F-42B2-4EB4-8CB5-071089B88EE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66675"/>
          <a:ext cx="1549400" cy="7239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101600</xdr:colOff>
      <xdr:row>0</xdr:row>
      <xdr:rowOff>0</xdr:rowOff>
    </xdr:from>
    <xdr:to>
      <xdr:col>20</xdr:col>
      <xdr:colOff>539750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99F66E-C1C5-4C85-B259-10CEA78142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62550" y="0"/>
          <a:ext cx="1552575" cy="711200"/>
        </a:xfrm>
        <a:prstGeom prst="rect">
          <a:avLst/>
        </a:prstGeom>
      </xdr:spPr>
    </xdr:pic>
    <xdr:clientData/>
  </xdr:twoCellAnchor>
  <xdr:twoCellAnchor editAs="oneCell">
    <xdr:from>
      <xdr:col>9</xdr:col>
      <xdr:colOff>101600</xdr:colOff>
      <xdr:row>0</xdr:row>
      <xdr:rowOff>0</xdr:rowOff>
    </xdr:from>
    <xdr:to>
      <xdr:col>10</xdr:col>
      <xdr:colOff>806450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168B76-8FFD-4D8B-B6CC-8F079937B5E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0"/>
          <a:ext cx="1552575" cy="711200"/>
        </a:xfrm>
        <a:prstGeom prst="rect">
          <a:avLst/>
        </a:prstGeom>
      </xdr:spPr>
    </xdr:pic>
    <xdr:clientData/>
  </xdr:twoCellAnchor>
  <xdr:twoCellAnchor editAs="oneCell">
    <xdr:from>
      <xdr:col>20</xdr:col>
      <xdr:colOff>101600</xdr:colOff>
      <xdr:row>0</xdr:row>
      <xdr:rowOff>0</xdr:rowOff>
    </xdr:from>
    <xdr:to>
      <xdr:col>21</xdr:col>
      <xdr:colOff>539750</xdr:colOff>
      <xdr:row>3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D608D8-0373-4C78-BA4A-CCAEC58147C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73800" y="0"/>
          <a:ext cx="1552575" cy="711200"/>
        </a:xfrm>
        <a:prstGeom prst="rect">
          <a:avLst/>
        </a:prstGeom>
      </xdr:spPr>
    </xdr:pic>
    <xdr:clientData/>
  </xdr:twoCellAnchor>
  <xdr:twoCellAnchor>
    <xdr:from>
      <xdr:col>3</xdr:col>
      <xdr:colOff>250825</xdr:colOff>
      <xdr:row>3</xdr:row>
      <xdr:rowOff>142875</xdr:rowOff>
    </xdr:from>
    <xdr:to>
      <xdr:col>10</xdr:col>
      <xdr:colOff>387350</xdr:colOff>
      <xdr:row>24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B5C5F6F-1E7F-4EAE-B561-5B320DFB6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609600</xdr:colOff>
      <xdr:row>0</xdr:row>
      <xdr:rowOff>0</xdr:rowOff>
    </xdr:from>
    <xdr:to>
      <xdr:col>15</xdr:col>
      <xdr:colOff>34925</xdr:colOff>
      <xdr:row>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887D18-B528-4988-ABED-A4FE16275C1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2050" y="0"/>
          <a:ext cx="1533525" cy="7112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101600</xdr:colOff>
      <xdr:row>0</xdr:row>
      <xdr:rowOff>0</xdr:rowOff>
    </xdr:from>
    <xdr:to>
      <xdr:col>20</xdr:col>
      <xdr:colOff>542925</xdr:colOff>
      <xdr:row>3</xdr:row>
      <xdr:rowOff>82550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9138DA-7987-4774-A32E-63BD13DB711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05500" y="0"/>
          <a:ext cx="1546225" cy="711200"/>
        </a:xfrm>
        <a:prstGeom prst="rect">
          <a:avLst/>
        </a:prstGeom>
      </xdr:spPr>
    </xdr:pic>
    <xdr:clientData/>
  </xdr:twoCellAnchor>
  <xdr:twoCellAnchor editAs="oneCell">
    <xdr:from>
      <xdr:col>13</xdr:col>
      <xdr:colOff>717550</xdr:colOff>
      <xdr:row>0</xdr:row>
      <xdr:rowOff>0</xdr:rowOff>
    </xdr:from>
    <xdr:to>
      <xdr:col>15</xdr:col>
      <xdr:colOff>542925</xdr:colOff>
      <xdr:row>3</xdr:row>
      <xdr:rowOff>82550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640910-C1BC-4CEB-8617-46E839DEC94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7700" y="0"/>
          <a:ext cx="1552575" cy="711200"/>
        </a:xfrm>
        <a:prstGeom prst="rect">
          <a:avLst/>
        </a:prstGeom>
      </xdr:spPr>
    </xdr:pic>
    <xdr:clientData/>
  </xdr:twoCellAnchor>
  <xdr:twoCellAnchor editAs="oneCell">
    <xdr:from>
      <xdr:col>20</xdr:col>
      <xdr:colOff>101600</xdr:colOff>
      <xdr:row>0</xdr:row>
      <xdr:rowOff>0</xdr:rowOff>
    </xdr:from>
    <xdr:to>
      <xdr:col>21</xdr:col>
      <xdr:colOff>542925</xdr:colOff>
      <xdr:row>3</xdr:row>
      <xdr:rowOff>82550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5E68B7-885A-4E90-B412-72713EE8299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0400" y="0"/>
          <a:ext cx="1546225" cy="711200"/>
        </a:xfrm>
        <a:prstGeom prst="rect">
          <a:avLst/>
        </a:prstGeom>
      </xdr:spPr>
    </xdr:pic>
    <xdr:clientData/>
  </xdr:twoCellAnchor>
  <xdr:twoCellAnchor>
    <xdr:from>
      <xdr:col>2</xdr:col>
      <xdr:colOff>225425</xdr:colOff>
      <xdr:row>3</xdr:row>
      <xdr:rowOff>161924</xdr:rowOff>
    </xdr:from>
    <xdr:to>
      <xdr:col>8</xdr:col>
      <xdr:colOff>774700</xdr:colOff>
      <xdr:row>23</xdr:row>
      <xdr:rowOff>38099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193462D-ED1C-4FA5-BA2F-F66C74A9F7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349250</xdr:colOff>
      <xdr:row>0</xdr:row>
      <xdr:rowOff>0</xdr:rowOff>
    </xdr:from>
    <xdr:to>
      <xdr:col>10</xdr:col>
      <xdr:colOff>219075</xdr:colOff>
      <xdr:row>3</xdr:row>
      <xdr:rowOff>82550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2A3D63F-BC68-4D66-B3BB-4D0744CC936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6200" y="0"/>
          <a:ext cx="1565275" cy="7112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628650</xdr:colOff>
      <xdr:row>0</xdr:row>
      <xdr:rowOff>66675</xdr:rowOff>
    </xdr:from>
    <xdr:to>
      <xdr:col>10</xdr:col>
      <xdr:colOff>206375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1E4F2E-240E-484E-878A-51CED999FEE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4600" y="66675"/>
          <a:ext cx="1546225" cy="71437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101600</xdr:colOff>
      <xdr:row>0</xdr:row>
      <xdr:rowOff>0</xdr:rowOff>
    </xdr:from>
    <xdr:to>
      <xdr:col>20</xdr:col>
      <xdr:colOff>539750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7B8692-EE27-416D-BB53-3D4B2E912A2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70500" y="0"/>
          <a:ext cx="1543050" cy="714375"/>
        </a:xfrm>
        <a:prstGeom prst="rect">
          <a:avLst/>
        </a:prstGeom>
      </xdr:spPr>
    </xdr:pic>
    <xdr:clientData/>
  </xdr:twoCellAnchor>
  <xdr:twoCellAnchor editAs="oneCell">
    <xdr:from>
      <xdr:col>9</xdr:col>
      <xdr:colOff>101600</xdr:colOff>
      <xdr:row>0</xdr:row>
      <xdr:rowOff>0</xdr:rowOff>
    </xdr:from>
    <xdr:to>
      <xdr:col>10</xdr:col>
      <xdr:colOff>806450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A4C8DE-3303-4B06-AC3D-35ACE83F917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9650" y="0"/>
          <a:ext cx="1555750" cy="714375"/>
        </a:xfrm>
        <a:prstGeom prst="rect">
          <a:avLst/>
        </a:prstGeom>
      </xdr:spPr>
    </xdr:pic>
    <xdr:clientData/>
  </xdr:twoCellAnchor>
  <xdr:twoCellAnchor editAs="oneCell">
    <xdr:from>
      <xdr:col>20</xdr:col>
      <xdr:colOff>101600</xdr:colOff>
      <xdr:row>0</xdr:row>
      <xdr:rowOff>0</xdr:rowOff>
    </xdr:from>
    <xdr:to>
      <xdr:col>21</xdr:col>
      <xdr:colOff>539750</xdr:colOff>
      <xdr:row>3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FD208E-9431-4C1A-8128-5E3B9FC157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75400" y="0"/>
          <a:ext cx="1543050" cy="714375"/>
        </a:xfrm>
        <a:prstGeom prst="rect">
          <a:avLst/>
        </a:prstGeom>
      </xdr:spPr>
    </xdr:pic>
    <xdr:clientData/>
  </xdr:twoCellAnchor>
  <xdr:twoCellAnchor>
    <xdr:from>
      <xdr:col>3</xdr:col>
      <xdr:colOff>250825</xdr:colOff>
      <xdr:row>4</xdr:row>
      <xdr:rowOff>79375</xdr:rowOff>
    </xdr:from>
    <xdr:to>
      <xdr:col>10</xdr:col>
      <xdr:colOff>215900</xdr:colOff>
      <xdr:row>24</xdr:row>
      <xdr:rowOff>139700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CC01D73-374C-4155-A750-8807F58D2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552575" cy="711200"/>
    <xdr:pic>
      <xdr:nvPicPr>
        <xdr:cNvPr id="2" name="Picture 1">
          <a:extLst>
            <a:ext uri="{FF2B5EF4-FFF2-40B4-BE49-F238E27FC236}">
              <a16:creationId xmlns:a16="http://schemas.microsoft.com/office/drawing/2014/main" id="{9155B08D-4DDA-4DA4-9D23-626392482AF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7800" y="0"/>
          <a:ext cx="1552575" cy="711200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101600</xdr:colOff>
      <xdr:row>0</xdr:row>
      <xdr:rowOff>0</xdr:rowOff>
    </xdr:from>
    <xdr:to>
      <xdr:col>18</xdr:col>
      <xdr:colOff>434975</xdr:colOff>
      <xdr:row>3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48B5E7-5B6E-4AC5-9E56-809384B14FF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3300" y="0"/>
          <a:ext cx="1552575" cy="711200"/>
        </a:xfrm>
        <a:prstGeom prst="rect">
          <a:avLst/>
        </a:prstGeom>
      </xdr:spPr>
    </xdr:pic>
    <xdr:clientData/>
  </xdr:twoCellAnchor>
  <xdr:twoCellAnchor editAs="oneCell">
    <xdr:from>
      <xdr:col>5</xdr:col>
      <xdr:colOff>273050</xdr:colOff>
      <xdr:row>0</xdr:row>
      <xdr:rowOff>0</xdr:rowOff>
    </xdr:from>
    <xdr:to>
      <xdr:col>6</xdr:col>
      <xdr:colOff>682625</xdr:colOff>
      <xdr:row>3</xdr:row>
      <xdr:rowOff>25400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B8D591-D0C2-4045-B936-6272B295C9F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0"/>
          <a:ext cx="1552575" cy="711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165100</xdr:colOff>
      <xdr:row>0</xdr:row>
      <xdr:rowOff>0</xdr:rowOff>
    </xdr:from>
    <xdr:ext cx="1552575" cy="711200"/>
    <xdr:pic>
      <xdr:nvPicPr>
        <xdr:cNvPr id="2" name="Picture 1">
          <a:extLst>
            <a:ext uri="{FF2B5EF4-FFF2-40B4-BE49-F238E27FC236}">
              <a16:creationId xmlns:a16="http://schemas.microsoft.com/office/drawing/2014/main" id="{076C9073-EE72-41E5-810E-C186F7A445C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5850" y="0"/>
          <a:ext cx="1552575" cy="7112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165100</xdr:colOff>
      <xdr:row>0</xdr:row>
      <xdr:rowOff>0</xdr:rowOff>
    </xdr:from>
    <xdr:ext cx="1552575" cy="711200"/>
    <xdr:pic>
      <xdr:nvPicPr>
        <xdr:cNvPr id="2" name="Picture 1">
          <a:extLst>
            <a:ext uri="{FF2B5EF4-FFF2-40B4-BE49-F238E27FC236}">
              <a16:creationId xmlns:a16="http://schemas.microsoft.com/office/drawing/2014/main" id="{09960A85-2885-49EF-9B1E-13EB698D0AF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9725" y="0"/>
          <a:ext cx="1552575" cy="7112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0</xdr:colOff>
      <xdr:row>3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19D35F-B721-4B4D-8B53-CBB762060F3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8300" y="0"/>
          <a:ext cx="1552575" cy="711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6350</xdr:rowOff>
    </xdr:from>
    <xdr:to>
      <xdr:col>8</xdr:col>
      <xdr:colOff>9525</xdr:colOff>
      <xdr:row>3</xdr:row>
      <xdr:rowOff>63500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C2254A-078B-4B87-B1C6-2B05F77CE82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1550" y="6350"/>
          <a:ext cx="1552575" cy="711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76200</xdr:colOff>
      <xdr:row>0</xdr:row>
      <xdr:rowOff>0</xdr:rowOff>
    </xdr:from>
    <xdr:ext cx="1552575" cy="711200"/>
    <xdr:pic>
      <xdr:nvPicPr>
        <xdr:cNvPr id="2" name="Picture 1">
          <a:extLst>
            <a:ext uri="{FF2B5EF4-FFF2-40B4-BE49-F238E27FC236}">
              <a16:creationId xmlns:a16="http://schemas.microsoft.com/office/drawing/2014/main" id="{5E05F26F-9CE3-4B27-B243-8C982E36921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0" y="0"/>
          <a:ext cx="1552575" cy="7112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609600</xdr:colOff>
      <xdr:row>0</xdr:row>
      <xdr:rowOff>0</xdr:rowOff>
    </xdr:from>
    <xdr:to>
      <xdr:col>15</xdr:col>
      <xdr:colOff>139700</xdr:colOff>
      <xdr:row>3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869EAF-AC42-4920-AB5E-A158078966C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9500" y="0"/>
          <a:ext cx="1552575" cy="7112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101600</xdr:colOff>
      <xdr:row>0</xdr:row>
      <xdr:rowOff>0</xdr:rowOff>
    </xdr:from>
    <xdr:to>
      <xdr:col>20</xdr:col>
      <xdr:colOff>542925</xdr:colOff>
      <xdr:row>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EF8C97-C41F-42DE-8FD8-4C7C447EA34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0600" y="0"/>
          <a:ext cx="1552575" cy="711200"/>
        </a:xfrm>
        <a:prstGeom prst="rect">
          <a:avLst/>
        </a:prstGeom>
      </xdr:spPr>
    </xdr:pic>
    <xdr:clientData/>
  </xdr:twoCellAnchor>
  <xdr:twoCellAnchor editAs="oneCell">
    <xdr:from>
      <xdr:col>13</xdr:col>
      <xdr:colOff>717550</xdr:colOff>
      <xdr:row>0</xdr:row>
      <xdr:rowOff>0</xdr:rowOff>
    </xdr:from>
    <xdr:to>
      <xdr:col>15</xdr:col>
      <xdr:colOff>542925</xdr:colOff>
      <xdr:row>3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6ACB5C-4497-47E6-A051-0609804CC88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2400" y="0"/>
          <a:ext cx="1552575" cy="711200"/>
        </a:xfrm>
        <a:prstGeom prst="rect">
          <a:avLst/>
        </a:prstGeom>
      </xdr:spPr>
    </xdr:pic>
    <xdr:clientData/>
  </xdr:twoCellAnchor>
  <xdr:twoCellAnchor editAs="oneCell">
    <xdr:from>
      <xdr:col>20</xdr:col>
      <xdr:colOff>101600</xdr:colOff>
      <xdr:row>0</xdr:row>
      <xdr:rowOff>0</xdr:rowOff>
    </xdr:from>
    <xdr:to>
      <xdr:col>21</xdr:col>
      <xdr:colOff>542925</xdr:colOff>
      <xdr:row>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B88817A-501D-4B73-A54A-4DDED40BFEB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00200" y="0"/>
          <a:ext cx="1552575" cy="711200"/>
        </a:xfrm>
        <a:prstGeom prst="rect">
          <a:avLst/>
        </a:prstGeom>
      </xdr:spPr>
    </xdr:pic>
    <xdr:clientData/>
  </xdr:twoCellAnchor>
  <xdr:twoCellAnchor>
    <xdr:from>
      <xdr:col>2</xdr:col>
      <xdr:colOff>276225</xdr:colOff>
      <xdr:row>3</xdr:row>
      <xdr:rowOff>66675</xdr:rowOff>
    </xdr:from>
    <xdr:to>
      <xdr:col>10</xdr:col>
      <xdr:colOff>254000</xdr:colOff>
      <xdr:row>23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6EE0A4D-9EE0-389D-9E90-2D76646C49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 Fraser" refreshedDate="45601.41784490741" createdVersion="8" refreshedVersion="8" minRefreshableVersion="3" recordCount="16" xr:uid="{00000000-000A-0000-FFFF-FFFF00000000}">
  <cacheSource type="worksheet">
    <worksheetSource ref="A1:O17" sheet="Fig1data"/>
  </cacheSource>
  <cacheFields count="15">
    <cacheField name="nhs_board" numFmtId="0">
      <sharedItems count="17">
        <s v="Scotland"/>
        <s v="Ayrshire &amp; Arran"/>
        <s v="Borders"/>
        <s v="Dumfries &amp; Galloway"/>
        <s v="Fife"/>
        <s v="Forth Valley"/>
        <s v="Grampian"/>
        <s v="Greater Glasgow &amp; Clyde"/>
        <s v="Highland"/>
        <s v="Lanarkshire"/>
        <s v="Lothian"/>
        <s v="Orkney"/>
        <s v="Shetland"/>
        <s v="Tayside"/>
        <s v="Western Isles"/>
        <s v="Unknown NHS Board"/>
        <s v="Unknown" u="1"/>
      </sharedItems>
    </cacheField>
    <cacheField name="0to2" numFmtId="0">
      <sharedItems containsSemiMixedTypes="0" containsString="0" containsNumber="1" containsInteger="1" minValue="41" maxValue="21244"/>
    </cacheField>
    <cacheField name="3to5" numFmtId="0">
      <sharedItems containsSemiMixedTypes="0" containsString="0" containsNumber="1" containsInteger="1" minValue="60" maxValue="32384"/>
    </cacheField>
    <cacheField name="6to12" numFmtId="0">
      <sharedItems containsSemiMixedTypes="0" containsString="0" containsNumber="1" containsInteger="1" minValue="222" maxValue="102617"/>
    </cacheField>
    <cacheField name="13to17" numFmtId="0">
      <sharedItems containsSemiMixedTypes="0" containsString="0" containsNumber="1" containsInteger="1" minValue="142" maxValue="70257"/>
    </cacheField>
    <cacheField name="18to24" numFmtId="0">
      <sharedItems containsSemiMixedTypes="0" containsString="0" containsNumber="1" containsInteger="1" minValue="103" maxValue="54775"/>
    </cacheField>
    <cacheField name="25to34" numFmtId="0">
      <sharedItems containsSemiMixedTypes="0" containsString="0" containsNumber="1" containsInteger="1" minValue="167" maxValue="90913"/>
    </cacheField>
    <cacheField name="35to44" numFmtId="0">
      <sharedItems containsSemiMixedTypes="0" containsString="0" containsNumber="1" containsInteger="1" minValue="189" maxValue="103961"/>
    </cacheField>
    <cacheField name="45to54" numFmtId="0">
      <sharedItems containsSemiMixedTypes="0" containsString="0" containsNumber="1" containsInteger="1" minValue="191" maxValue="104500"/>
    </cacheField>
    <cacheField name="55to64" numFmtId="0">
      <sharedItems containsSemiMixedTypes="0" containsString="0" containsNumber="1" containsInteger="1" minValue="282" maxValue="128620"/>
    </cacheField>
    <cacheField name="65to74" numFmtId="0">
      <sharedItems containsSemiMixedTypes="0" containsString="0" containsNumber="1" containsInteger="1" minValue="229" maxValue="99381"/>
    </cacheField>
    <cacheField name="75andover" numFmtId="0">
      <sharedItems containsSemiMixedTypes="0" containsString="0" containsNumber="1" containsInteger="1" minValue="138" maxValue="68723"/>
    </cacheField>
    <cacheField name="Children" numFmtId="0">
      <sharedItems containsSemiMixedTypes="0" containsString="0" containsNumber="1" containsInteger="1" minValue="464" maxValue="225467"/>
    </cacheField>
    <cacheField name="Adults" numFmtId="0">
      <sharedItems containsSemiMixedTypes="0" containsString="0" containsNumber="1" containsInteger="1" minValue="1301" maxValue="649642"/>
    </cacheField>
    <cacheField name="Total" numFmtId="0">
      <sharedItems containsSemiMixedTypes="0" containsString="0" containsNumber="1" containsInteger="1" minValue="1764" maxValue="8747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 Fraser" refreshedDate="45601.418860069447" createdVersion="8" refreshedVersion="8" minRefreshableVersion="3" recordCount="48" xr:uid="{00000000-000A-0000-FFFF-FFFF01000000}">
  <cacheSource type="worksheet">
    <worksheetSource ref="A1:I49" sheet="contactsimddata"/>
  </cacheSource>
  <cacheFields count="9">
    <cacheField name="nhs_board" numFmtId="0">
      <sharedItems count="16">
        <s v="Scotland"/>
        <s v="Ayrshire &amp; Arran"/>
        <s v="Borders"/>
        <s v="Dumfries &amp; Galloway"/>
        <s v="Fife"/>
        <s v="Forth Valley"/>
        <s v="Grampian"/>
        <s v="Greater Glasgow &amp; Clyde"/>
        <s v="Highland"/>
        <s v="Lanarkshire"/>
        <s v="Lothian"/>
        <s v="Orkney"/>
        <s v="Shetland"/>
        <s v="Tayside"/>
        <s v="Western Isles"/>
        <s v="Unknown"/>
      </sharedItems>
    </cacheField>
    <cacheField name="age_group" numFmtId="0">
      <sharedItems count="3">
        <s v="Adults"/>
        <s v="Children"/>
        <s v="Total"/>
      </sharedItems>
    </cacheField>
    <cacheField name="1" numFmtId="0">
      <sharedItems containsSemiMixedTypes="0" containsString="0" containsNumber="1" containsInteger="1" minValue="0" maxValue="165168"/>
    </cacheField>
    <cacheField name="2" numFmtId="0">
      <sharedItems containsSemiMixedTypes="0" containsString="0" containsNumber="1" containsInteger="1" minValue="0" maxValue="167996"/>
    </cacheField>
    <cacheField name="3" numFmtId="0">
      <sharedItems containsSemiMixedTypes="0" containsString="0" containsNumber="1" containsInteger="1" minValue="0" maxValue="171072"/>
    </cacheField>
    <cacheField name="4" numFmtId="0">
      <sharedItems containsSemiMixedTypes="0" containsString="0" containsNumber="1" containsInteger="1" minValue="0" maxValue="188730"/>
    </cacheField>
    <cacheField name="5" numFmtId="0">
      <sharedItems containsSemiMixedTypes="0" containsString="0" containsNumber="1" containsInteger="1" minValue="0" maxValue="180494"/>
    </cacheField>
    <cacheField name="ZZ_Unknown" numFmtId="0">
      <sharedItems containsSemiMixedTypes="0" containsString="0" containsNumber="1" containsInteger="1" minValue="0" maxValue="1764"/>
    </cacheField>
    <cacheField name="total" numFmtId="0">
      <sharedItems containsSemiMixedTypes="0" containsString="0" containsNumber="1" containsInteger="1" minValue="464" maxValue="8747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 Fraser" refreshedDate="45601.422320833335" createdVersion="8" refreshedVersion="8" minRefreshableVersion="3" recordCount="15" xr:uid="{00000000-000A-0000-FFFF-FFFF02000000}">
  <cacheSource type="worksheet">
    <worksheetSource ref="A1:AQ16" sheet="regdata"/>
  </cacheSource>
  <cacheFields count="43">
    <cacheField name="nhs_board" numFmtId="0">
      <sharedItems count="15">
        <s v="Scotland"/>
        <s v="Ayrshire &amp; Arran"/>
        <s v="Borders"/>
        <s v="Dumfries &amp; Galloway"/>
        <s v="Fife"/>
        <s v="Forth Valley"/>
        <s v="Grampian"/>
        <s v="Greater Glasgow &amp; Clyde"/>
        <s v="Highland"/>
        <s v="Lanarkshire"/>
        <s v="Lothian"/>
        <s v="Orkney"/>
        <s v="Shetland"/>
        <s v="Tayside"/>
        <s v="Western Isles"/>
      </sharedItems>
    </cacheField>
    <cacheField name="reg_age0to2" numFmtId="0">
      <sharedItems containsSemiMixedTypes="0" containsString="0" containsNumber="1" containsInteger="1" minValue="127" maxValue="59141"/>
    </cacheField>
    <cacheField name="reg_age3to5" numFmtId="0">
      <sharedItems containsSemiMixedTypes="0" containsString="0" containsNumber="1" containsInteger="1" minValue="445" maxValue="120702"/>
    </cacheField>
    <cacheField name="reg_age6to12" numFmtId="0">
      <sharedItems containsSemiMixedTypes="0" containsString="0" containsNumber="1" containsInteger="1" minValue="1488" maxValue="401415"/>
    </cacheField>
    <cacheField name="reg_age13to17" numFmtId="0">
      <sharedItems containsSemiMixedTypes="0" containsString="0" containsNumber="1" containsInteger="1" minValue="1233" maxValue="326671"/>
    </cacheField>
    <cacheField name="reg_age18to24" numFmtId="0">
      <sharedItems containsSemiMixedTypes="0" containsString="0" containsNumber="1" containsInteger="1" minValue="1323" maxValue="416281"/>
    </cacheField>
    <cacheField name="reg_age25to34" numFmtId="0">
      <sharedItems containsSemiMixedTypes="0" containsString="0" containsNumber="1" containsInteger="1" minValue="2038" maxValue="724437"/>
    </cacheField>
    <cacheField name="reg_age35to44" numFmtId="0">
      <sharedItems containsSemiMixedTypes="0" containsString="0" containsNumber="1" containsInteger="1" minValue="2125" maxValue="766990"/>
    </cacheField>
    <cacheField name="reg_age45to54" numFmtId="0">
      <sharedItems containsSemiMixedTypes="0" containsString="0" containsNumber="1" containsInteger="1" minValue="2254" maxValue="663545"/>
    </cacheField>
    <cacheField name="reg_age55to64" numFmtId="0">
      <sharedItems containsSemiMixedTypes="0" containsString="0" containsNumber="1" containsInteger="1" minValue="3030" maxValue="701130"/>
    </cacheField>
    <cacheField name="reg_age65to74" numFmtId="0">
      <sharedItems containsSemiMixedTypes="0" containsString="0" containsNumber="1" containsInteger="1" minValue="2439" maxValue="517085"/>
    </cacheField>
    <cacheField name="reg_age75andover" numFmtId="0">
      <sharedItems containsSemiMixedTypes="0" containsString="0" containsNumber="1" containsInteger="1" minValue="2271" maxValue="489116"/>
    </cacheField>
    <cacheField name="reg_children" numFmtId="0">
      <sharedItems containsSemiMixedTypes="0" containsString="0" containsNumber="1" containsInteger="1" minValue="3318" maxValue="907929"/>
    </cacheField>
    <cacheField name="reg_adults" numFmtId="0">
      <sharedItems containsSemiMixedTypes="0" containsString="0" containsNumber="1" containsInteger="1" minValue="15480" maxValue="4278584"/>
    </cacheField>
    <cacheField name="reg_allages" numFmtId="0">
      <sharedItems containsSemiMixedTypes="0" containsString="0" containsNumber="1" containsInteger="1" minValue="18798" maxValue="5186513"/>
    </cacheField>
    <cacheField name="per_reg0to2" numFmtId="0">
      <sharedItems containsSemiMixedTypes="0" containsString="0" containsNumber="1" minValue="22.438162544169611" maxValue="68.624161073825505"/>
    </cacheField>
    <cacheField name="per_reg3to5" numFmtId="0">
      <sharedItems containsSemiMixedTypes="0" containsString="0" containsNumber="1" minValue="61.805555555555557" maxValue="79.672578444747614"/>
    </cacheField>
    <cacheField name="per_reg6to12" numFmtId="0">
      <sharedItems containsSemiMixedTypes="0" containsString="0" containsNumber="1" minValue="83.11060562979813" maxValue="99.023392136260583"/>
    </cacheField>
    <cacheField name="per_reg13to17" numFmtId="0">
      <sharedItems containsSemiMixedTypes="0" containsString="0" containsNumber="1" minValue="96.573875802997861" maxValue="117.2847901807928"/>
    </cacheField>
    <cacheField name="per_reg18to24" numFmtId="0">
      <sharedItems containsSemiMixedTypes="0" containsString="0" containsNumber="1" minValue="73.123659756969261" maxValue="108.4099868593955"/>
    </cacheField>
    <cacheField name="per_reg25to34" numFmtId="0">
      <sharedItems containsSemiMixedTypes="0" containsString="0" containsNumber="1" minValue="69.366453062033429" maxValue="107.0424802208823"/>
    </cacheField>
    <cacheField name="per_reg35to44" numFmtId="0">
      <sharedItems containsSemiMixedTypes="0" containsString="0" containsNumber="1" minValue="70.180579216354346" maxValue="120.2070659505689"/>
    </cacheField>
    <cacheField name="per_reg45to54" numFmtId="0">
      <sharedItems containsSemiMixedTypes="0" containsString="0" containsNumber="1" minValue="53.506466738805592" maxValue="101.0216583536973"/>
    </cacheField>
    <cacheField name="per_reg55to64" numFmtId="0">
      <sharedItems containsSemiMixedTypes="0" containsString="0" containsNumber="1" minValue="55.61054064085117" maxValue="100.7390165234909"/>
    </cacheField>
    <cacheField name="per_reg65to74" numFmtId="0">
      <sharedItems containsSemiMixedTypes="0" containsString="0" containsNumber="1" minValue="51.918851960921799" maxValue="98.12329534165417"/>
    </cacheField>
    <cacheField name="per_reg75andover" numFmtId="0">
      <sharedItems containsSemiMixedTypes="0" containsString="0" containsNumber="1" minValue="64.373383235180796" maxValue="112.0879120879121"/>
    </cacheField>
    <cacheField name="per_reg_children" numFmtId="0">
      <sharedItems containsSemiMixedTypes="0" containsString="0" containsNumber="1" minValue="78.102976855239348" maxValue="92.690311418685127"/>
    </cacheField>
    <cacheField name="per_reg_adults" numFmtId="0">
      <sharedItems containsSemiMixedTypes="0" containsString="0" containsNumber="1" minValue="60.763863445771563" maxValue="102.8992811031484"/>
    </cacheField>
    <cacheField name="per_reg_allages" numFmtId="0">
      <sharedItems containsSemiMixedTypes="0" containsString="0" containsNumber="1" minValue="63.789905235566913" maxValue="99.998192852732558"/>
    </cacheField>
    <cacheField name="pop0to2" numFmtId="0">
      <sharedItems containsSemiMixedTypes="0" containsString="0" containsNumber="1" containsInteger="1" minValue="566" maxValue="147277"/>
    </cacheField>
    <cacheField name="pop3to5" numFmtId="0">
      <sharedItems containsSemiMixedTypes="0" containsString="0" containsNumber="1" containsInteger="1" minValue="612" maxValue="165230"/>
    </cacheField>
    <cacheField name="pop6to12" numFmtId="0">
      <sharedItems containsSemiMixedTypes="0" containsString="0" containsNumber="1" containsInteger="1" minValue="1615" maxValue="421032"/>
    </cacheField>
    <cacheField name="pop13to17" numFmtId="0">
      <sharedItems containsSemiMixedTypes="0" containsString="0" containsNumber="1" containsInteger="1" minValue="1211" maxValue="291442"/>
    </cacheField>
    <cacheField name="pop18to24" numFmtId="0">
      <sharedItems containsSemiMixedTypes="0" containsString="0" containsNumber="1" containsInteger="1" minValue="1363" maxValue="444357"/>
    </cacheField>
    <cacheField name="pop25to34" numFmtId="0">
      <sharedItems containsSemiMixedTypes="0" containsString="0" containsNumber="1" containsInteger="1" minValue="2491" maxValue="754051"/>
    </cacheField>
    <cacheField name="pop35to44" numFmtId="0">
      <sharedItems containsSemiMixedTypes="0" containsString="0" containsNumber="1" containsInteger="1" minValue="2474" maxValue="692525"/>
    </cacheField>
    <cacheField name="pop45to54" numFmtId="0">
      <sharedItems containsSemiMixedTypes="0" containsString="0" containsNumber="1" containsInteger="1" minValue="3124" maxValue="728089"/>
    </cacheField>
    <cacheField name="pop55to64" numFmtId="0">
      <sharedItems containsSemiMixedTypes="0" containsString="0" containsNumber="1" containsInteger="1" minValue="3273" maxValue="762036"/>
    </cacheField>
    <cacheField name="pop65to74" numFmtId="0">
      <sharedItems containsSemiMixedTypes="0" containsString="0" containsNumber="1" containsInteger="1" minValue="2740" maxValue="595578"/>
    </cacheField>
    <cacheField name="pop75over" numFmtId="0">
      <sharedItems containsSemiMixedTypes="0" containsString="0" containsNumber="1" containsInteger="1" minValue="2184" maxValue="478283"/>
    </cacheField>
    <cacheField name="child_pop" numFmtId="0">
      <sharedItems containsSemiMixedTypes="0" containsString="0" containsNumber="1" containsInteger="1" minValue="4004" maxValue="1024981"/>
    </cacheField>
    <cacheField name="adult_pop" numFmtId="0">
      <sharedItems containsSemiMixedTypes="0" containsString="0" containsNumber="1" containsInteger="1" minValue="18316" maxValue="4454919"/>
    </cacheField>
    <cacheField name="total_pop" numFmtId="0">
      <sharedItems containsSemiMixedTypes="0" containsString="0" containsNumber="1" containsInteger="1" minValue="22540" maxValue="5479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 Fraser" refreshedDate="45601.423101967594" createdVersion="8" refreshedVersion="8" minRefreshableVersion="3" recordCount="48" xr:uid="{00000000-000A-0000-FFFF-FFFF03000000}">
  <cacheSource type="worksheet">
    <worksheetSource ref="A1:U49" sheet="regsimddata"/>
  </cacheSource>
  <cacheFields count="21">
    <cacheField name="nhs_board" numFmtId="0">
      <sharedItems count="16">
        <s v="Scotland"/>
        <s v="Ayrshire &amp; Arran"/>
        <s v="Borders"/>
        <s v="Dumfries &amp; Galloway"/>
        <s v="Fife"/>
        <s v="Forth Valley"/>
        <s v="Grampian"/>
        <s v="Greater Glasgow &amp; Clyde"/>
        <s v="Highland"/>
        <s v="Lanarkshire"/>
        <s v="Lothian"/>
        <s v="Orkney"/>
        <s v="Shetland"/>
        <s v="Tayside"/>
        <s v="Western Isles"/>
        <s v="Unknown"/>
      </sharedItems>
    </cacheField>
    <cacheField name="age_group" numFmtId="0">
      <sharedItems count="3">
        <s v="Adults"/>
        <s v="Children"/>
        <s v="Total"/>
      </sharedItems>
    </cacheField>
    <cacheField name="x1" numFmtId="0">
      <sharedItems containsString="0" containsBlank="1" containsNumber="1" containsInteger="1" minValue="1309" maxValue="1049897"/>
    </cacheField>
    <cacheField name="x2" numFmtId="0">
      <sharedItems containsString="0" containsBlank="1" containsNumber="1" containsInteger="1" minValue="225" maxValue="1003893"/>
    </cacheField>
    <cacheField name="x3" numFmtId="0">
      <sharedItems containsString="0" containsBlank="1" containsNumber="1" containsInteger="1" minValue="598" maxValue="983295"/>
    </cacheField>
    <cacheField name="x4" numFmtId="0">
      <sharedItems containsString="0" containsBlank="1" containsNumber="1" containsInteger="1" minValue="2285" maxValue="1033622"/>
    </cacheField>
    <cacheField name="x5" numFmtId="0">
      <sharedItems containsString="0" containsBlank="1" containsNumber="1" containsInteger="1" minValue="1786" maxValue="983093"/>
    </cacheField>
    <cacheField name="zz_unknown" numFmtId="0">
      <sharedItems containsString="0" containsBlank="1" containsNumber="1" containsInteger="1" minValue="6402" maxValue="132713"/>
    </cacheField>
    <cacheField name="total" numFmtId="0">
      <sharedItems containsSemiMixedTypes="0" containsString="0" containsNumber="1" containsInteger="1" minValue="3318" maxValue="5186513"/>
    </cacheField>
    <cacheField name="per_simd1" numFmtId="0">
      <sharedItems containsString="0" containsBlank="1" containsNumber="1" minValue="59.908883826879268" maxValue="105.8382451574617"/>
    </cacheField>
    <cacheField name="per_simd2" numFmtId="0">
      <sharedItems containsString="0" containsBlank="1" containsNumber="1" minValue="68.185617434913169" maxValue="102.7537919568768"/>
    </cacheField>
    <cacheField name="per_simd3" numFmtId="0">
      <sharedItems containsString="0" containsBlank="1" containsNumber="1" minValue="59.963643201905597" maxValue="101.7420003497115"/>
    </cacheField>
    <cacheField name="per_simd4" numFmtId="0">
      <sharedItems containsString="0" containsBlank="1" containsNumber="1" minValue="58.054350308289557" maxValue="104.1044309078772"/>
    </cacheField>
    <cacheField name="per_simd5" numFmtId="0">
      <sharedItems containsString="0" containsBlank="1" containsNumber="1" minValue="48.251944887055963" maxValue="102.6838005344857"/>
    </cacheField>
    <cacheField name="per_total" numFmtId="0">
      <sharedItems containsString="0" containsBlank="1" containsNumber="1" minValue="60.763863445771563" maxValue="102.8992811031484"/>
    </cacheField>
    <cacheField name="simd1" numFmtId="0">
      <sharedItems containsString="0" containsBlank="1" containsNumber="1" containsInteger="1" minValue="0" maxValue="1077716"/>
    </cacheField>
    <cacheField name="simd2" numFmtId="0">
      <sharedItems containsString="0" containsBlank="1" containsNumber="1" containsInteger="1" minValue="262" maxValue="1082490"/>
    </cacheField>
    <cacheField name="simd3" numFmtId="0">
      <sharedItems containsString="0" containsBlank="1" containsNumber="1" containsInteger="1" minValue="727" maxValue="1097605"/>
    </cacheField>
    <cacheField name="simd4" numFmtId="0">
      <sharedItems containsString="0" containsBlank="1" containsNumber="1" containsInteger="1" minValue="0" maxValue="1129841"/>
    </cacheField>
    <cacheField name="simd5" numFmtId="0">
      <sharedItems containsString="0" containsBlank="1" containsNumber="1" containsInteger="1" minValue="0" maxValue="1092248"/>
    </cacheField>
    <cacheField name="Total_simd" numFmtId="0">
      <sharedItems containsString="0" containsBlank="1" containsNumber="1" containsInteger="1" minValue="4004" maxValue="5479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 Fraser" refreshedDate="45601.424187384262" createdVersion="8" refreshedVersion="8" minRefreshableVersion="3" recordCount="45" xr:uid="{00000000-000A-0000-FFFF-FFFF04000000}">
  <cacheSource type="worksheet">
    <worksheetSource ref="A1:U46" sheet="regsimddata"/>
  </cacheSource>
  <cacheFields count="21">
    <cacheField name="nhs_board" numFmtId="0">
      <sharedItems count="15">
        <s v="Scotland"/>
        <s v="Ayrshire &amp; Arran"/>
        <s v="Borders"/>
        <s v="Dumfries &amp; Galloway"/>
        <s v="Fife"/>
        <s v="Forth Valley"/>
        <s v="Grampian"/>
        <s v="Greater Glasgow &amp; Clyde"/>
        <s v="Highland"/>
        <s v="Lanarkshire"/>
        <s v="Lothian"/>
        <s v="Orkney"/>
        <s v="Shetland"/>
        <s v="Tayside"/>
        <s v="Western Isles"/>
      </sharedItems>
    </cacheField>
    <cacheField name="age_group" numFmtId="0">
      <sharedItems count="3">
        <s v="Adults"/>
        <s v="Children"/>
        <s v="Total"/>
      </sharedItems>
    </cacheField>
    <cacheField name="x1" numFmtId="0">
      <sharedItems containsString="0" containsBlank="1" containsNumber="1" containsInteger="1" minValue="1309" maxValue="1049897"/>
    </cacheField>
    <cacheField name="x2" numFmtId="0">
      <sharedItems containsSemiMixedTypes="0" containsString="0" containsNumber="1" containsInteger="1" minValue="225" maxValue="1003893"/>
    </cacheField>
    <cacheField name="x3" numFmtId="0">
      <sharedItems containsSemiMixedTypes="0" containsString="0" containsNumber="1" containsInteger="1" minValue="598" maxValue="983295"/>
    </cacheField>
    <cacheField name="x4" numFmtId="0">
      <sharedItems containsString="0" containsBlank="1" containsNumber="1" containsInteger="1" minValue="2285" maxValue="1033622"/>
    </cacheField>
    <cacheField name="x5" numFmtId="0">
      <sharedItems containsString="0" containsBlank="1" containsNumber="1" containsInteger="1" minValue="1786" maxValue="983093"/>
    </cacheField>
    <cacheField name="zz_unknown" numFmtId="0">
      <sharedItems containsString="0" containsBlank="1" containsNumber="1" containsInteger="1" minValue="6402" maxValue="132713"/>
    </cacheField>
    <cacheField name="total" numFmtId="0">
      <sharedItems containsSemiMixedTypes="0" containsString="0" containsNumber="1" containsInteger="1" minValue="3318" maxValue="5186513"/>
    </cacheField>
    <cacheField name="per_simd1" numFmtId="0">
      <sharedItems containsString="0" containsBlank="1" containsNumber="1" minValue="59.908883826879268" maxValue="105.8382451574617"/>
    </cacheField>
    <cacheField name="per_simd2" numFmtId="0">
      <sharedItems containsSemiMixedTypes="0" containsString="0" containsNumber="1" minValue="68.185617434913169" maxValue="102.7537919568768"/>
    </cacheField>
    <cacheField name="per_simd3" numFmtId="0">
      <sharedItems containsSemiMixedTypes="0" containsString="0" containsNumber="1" minValue="59.963643201905597" maxValue="101.7420003497115"/>
    </cacheField>
    <cacheField name="per_simd4" numFmtId="0">
      <sharedItems containsString="0" containsBlank="1" containsNumber="1" minValue="58.054350308289557" maxValue="104.1044309078772"/>
    </cacheField>
    <cacheField name="per_simd5" numFmtId="0">
      <sharedItems containsString="0" containsBlank="1" containsNumber="1" minValue="48.251944887055963" maxValue="102.6838005344857"/>
    </cacheField>
    <cacheField name="per_total" numFmtId="0">
      <sharedItems containsSemiMixedTypes="0" containsString="0" containsNumber="1" minValue="60.763863445771563" maxValue="102.8992811031484"/>
    </cacheField>
    <cacheField name="simd1" numFmtId="0">
      <sharedItems containsSemiMixedTypes="0" containsString="0" containsNumber="1" containsInteger="1" minValue="0" maxValue="1077716"/>
    </cacheField>
    <cacheField name="simd2" numFmtId="0">
      <sharedItems containsSemiMixedTypes="0" containsString="0" containsNumber="1" containsInteger="1" minValue="262" maxValue="1082490"/>
    </cacheField>
    <cacheField name="simd3" numFmtId="0">
      <sharedItems containsSemiMixedTypes="0" containsString="0" containsNumber="1" containsInteger="1" minValue="727" maxValue="1097605"/>
    </cacheField>
    <cacheField name="simd4" numFmtId="0">
      <sharedItems containsSemiMixedTypes="0" containsString="0" containsNumber="1" containsInteger="1" minValue="0" maxValue="1129841"/>
    </cacheField>
    <cacheField name="simd5" numFmtId="0">
      <sharedItems containsSemiMixedTypes="0" containsString="0" containsNumber="1" containsInteger="1" minValue="0" maxValue="1092248"/>
    </cacheField>
    <cacheField name="Total_simd" numFmtId="0">
      <sharedItems containsSemiMixedTypes="0" containsString="0" containsNumber="1" containsInteger="1" minValue="4004" maxValue="5479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 Fraser" refreshedDate="45601.582999999999" createdVersion="8" refreshedVersion="8" minRefreshableVersion="3" recordCount="15" xr:uid="{00000000-000A-0000-FFFF-FFFF05000000}">
  <cacheSource type="worksheet">
    <worksheetSource ref="A1:AQ16" sheet="partdata"/>
  </cacheSource>
  <cacheFields count="43">
    <cacheField name="nhs_board" numFmtId="0">
      <sharedItems count="15">
        <s v="Scotland"/>
        <s v="Ayrshire &amp; Arran"/>
        <s v="Borders"/>
        <s v="Dumfries &amp; Galloway"/>
        <s v="Fife"/>
        <s v="Forth Valley"/>
        <s v="Grampian"/>
        <s v="Greater Glasgow &amp; Clyde"/>
        <s v="Highland"/>
        <s v="Lanarkshire"/>
        <s v="Lothian"/>
        <s v="Orkney"/>
        <s v="Shetland"/>
        <s v="Tayside"/>
        <s v="Western Isles"/>
      </sharedItems>
    </cacheField>
    <cacheField name="reg_age0to2" numFmtId="170">
      <sharedItems containsSemiMixedTypes="0" containsString="0" containsNumber="1" containsInteger="1" minValue="127" maxValue="59141"/>
    </cacheField>
    <cacheField name="reg_age3to5" numFmtId="170">
      <sharedItems containsSemiMixedTypes="0" containsString="0" containsNumber="1" containsInteger="1" minValue="445" maxValue="120702"/>
    </cacheField>
    <cacheField name="reg_age6to12" numFmtId="170">
      <sharedItems containsSemiMixedTypes="0" containsString="0" containsNumber="1" containsInteger="1" minValue="1488" maxValue="401415"/>
    </cacheField>
    <cacheField name="reg_age13to17" numFmtId="170">
      <sharedItems containsSemiMixedTypes="0" containsString="0" containsNumber="1" containsInteger="1" minValue="1233" maxValue="326671"/>
    </cacheField>
    <cacheField name="reg_age18to24" numFmtId="170">
      <sharedItems containsSemiMixedTypes="0" containsString="0" containsNumber="1" containsInteger="1" minValue="1323" maxValue="416281"/>
    </cacheField>
    <cacheField name="reg_age25to34" numFmtId="170">
      <sharedItems containsSemiMixedTypes="0" containsString="0" containsNumber="1" containsInteger="1" minValue="2038" maxValue="724437"/>
    </cacheField>
    <cacheField name="reg_age35to44" numFmtId="170">
      <sharedItems containsSemiMixedTypes="0" containsString="0" containsNumber="1" containsInteger="1" minValue="2125" maxValue="766990"/>
    </cacheField>
    <cacheField name="reg_age45to54" numFmtId="170">
      <sharedItems containsSemiMixedTypes="0" containsString="0" containsNumber="1" containsInteger="1" minValue="2254" maxValue="663545"/>
    </cacheField>
    <cacheField name="reg_age55to64" numFmtId="170">
      <sharedItems containsSemiMixedTypes="0" containsString="0" containsNumber="1" containsInteger="1" minValue="3030" maxValue="701130"/>
    </cacheField>
    <cacheField name="reg_age65to74" numFmtId="170">
      <sharedItems containsSemiMixedTypes="0" containsString="0" containsNumber="1" containsInteger="1" minValue="2439" maxValue="517085"/>
    </cacheField>
    <cacheField name="reg_age75andover" numFmtId="170">
      <sharedItems containsSemiMixedTypes="0" containsString="0" containsNumber="1" containsInteger="1" minValue="2271" maxValue="489116"/>
    </cacheField>
    <cacheField name="reg_children" numFmtId="170">
      <sharedItems containsSemiMixedTypes="0" containsString="0" containsNumber="1" containsInteger="1" minValue="3318" maxValue="907929"/>
    </cacheField>
    <cacheField name="reg_adults" numFmtId="170">
      <sharedItems containsSemiMixedTypes="0" containsString="0" containsNumber="1" containsInteger="1" minValue="15480" maxValue="4278584"/>
    </cacheField>
    <cacheField name="reg_allages" numFmtId="170">
      <sharedItems containsSemiMixedTypes="0" containsString="0" containsNumber="1" containsInteger="1" minValue="18798" maxValue="5186513"/>
    </cacheField>
    <cacheField name="part_age0to2" numFmtId="170">
      <sharedItems containsSemiMixedTypes="0" containsString="0" containsNumber="1" containsInteger="1" minValue="119" maxValue="58484"/>
    </cacheField>
    <cacheField name="part_age3to5" numFmtId="170">
      <sharedItems containsSemiMixedTypes="0" containsString="0" containsNumber="1" containsInteger="1" minValue="378" maxValue="109658"/>
    </cacheField>
    <cacheField name="part_age6to12" numFmtId="170">
      <sharedItems containsSemiMixedTypes="0" containsString="0" containsNumber="1" containsInteger="1" minValue="1026" maxValue="325782"/>
    </cacheField>
    <cacheField name="part_age13to17" numFmtId="170">
      <sharedItems containsSemiMixedTypes="0" containsString="0" containsNumber="1" containsInteger="1" minValue="641" maxValue="235298"/>
    </cacheField>
    <cacheField name="part_age18to24" numFmtId="170">
      <sharedItems containsSemiMixedTypes="0" containsString="0" containsNumber="1" containsInteger="1" minValue="408" maxValue="229105"/>
    </cacheField>
    <cacheField name="part_age25to34" numFmtId="170">
      <sharedItems containsSemiMixedTypes="0" containsString="0" containsNumber="1" containsInteger="1" minValue="705" maxValue="360361"/>
    </cacheField>
    <cacheField name="part_age35to44" numFmtId="170">
      <sharedItems containsSemiMixedTypes="0" containsString="0" containsNumber="1" containsInteger="1" minValue="913" maxValue="400309"/>
    </cacheField>
    <cacheField name="part_age45to54" numFmtId="170">
      <sharedItems containsSemiMixedTypes="0" containsString="0" containsNumber="1" containsInteger="1" minValue="1099" maxValue="383763"/>
    </cacheField>
    <cacheField name="part_age55to64" numFmtId="170">
      <sharedItems containsSemiMixedTypes="0" containsString="0" containsNumber="1" containsInteger="1" minValue="1418" maxValue="439311"/>
    </cacheField>
    <cacheField name="part_age65to74" numFmtId="170">
      <sharedItems containsSemiMixedTypes="0" containsString="0" containsNumber="1" containsInteger="1" minValue="1077" maxValue="329695"/>
    </cacheField>
    <cacheField name="part_age75andover" numFmtId="170">
      <sharedItems containsSemiMixedTypes="0" containsString="0" containsNumber="1" containsInteger="1" minValue="879" maxValue="245112"/>
    </cacheField>
    <cacheField name="part_children" numFmtId="170">
      <sharedItems containsSemiMixedTypes="0" containsString="0" containsNumber="1" containsInteger="1" minValue="2164" maxValue="729222"/>
    </cacheField>
    <cacheField name="part_adults" numFmtId="170">
      <sharedItems containsSemiMixedTypes="0" containsString="0" containsNumber="1" containsInteger="1" minValue="6803" maxValue="2387656"/>
    </cacheField>
    <cacheField name="part_allages" numFmtId="170">
      <sharedItems containsSemiMixedTypes="0" containsString="0" containsNumber="1" containsInteger="1" minValue="8967" maxValue="3116878"/>
    </cacheField>
    <cacheField name="per_part0to2" numFmtId="0">
      <sharedItems containsSemiMixedTypes="0" containsString="0" containsNumber="1" minValue="93.7007874015748" maxValue="99.522471910112358"/>
    </cacheField>
    <cacheField name="per_part3to5" numFmtId="0">
      <sharedItems containsSemiMixedTypes="0" containsString="0" containsNumber="1" minValue="79.965753424657535" maxValue="94.329432943294336"/>
    </cacheField>
    <cacheField name="per_part6to12" numFmtId="0">
      <sharedItems containsSemiMixedTypes="0" containsString="0" containsNumber="1" minValue="68.951612903225808" maxValue="86.215189873417728"/>
    </cacheField>
    <cacheField name="per_part13to17" numFmtId="0">
      <sharedItems containsSemiMixedTypes="0" containsString="0" containsNumber="1" minValue="51.987023519870228" maxValue="80.23381018304876"/>
    </cacheField>
    <cacheField name="per_part18to24" numFmtId="0">
      <sharedItems containsSemiMixedTypes="0" containsString="0" containsNumber="1" minValue="29.74486621032981" maxValue="62.955298013245027"/>
    </cacheField>
    <cacheField name="per_part25to34" numFmtId="0">
      <sharedItems containsSemiMixedTypes="0" containsString="0" containsNumber="1" minValue="33.125729855975088" maxValue="56.545632973503437"/>
    </cacheField>
    <cacheField name="per_part35to44" numFmtId="0">
      <sharedItems containsSemiMixedTypes="0" containsString="0" containsNumber="1" minValue="38.482596793116933" maxValue="62.918531781557753"/>
    </cacheField>
    <cacheField name="per_part45to54" numFmtId="0">
      <sharedItems containsSemiMixedTypes="0" containsString="0" containsNumber="1" minValue="41.379310344827587" maxValue="69.235885923339154"/>
    </cacheField>
    <cacheField name="per_part55to64" numFmtId="0">
      <sharedItems containsSemiMixedTypes="0" containsString="0" containsNumber="1" minValue="45.904823567497573" maxValue="72.952117134942625"/>
    </cacheField>
    <cacheField name="per_part65to74" numFmtId="0">
      <sharedItems containsSemiMixedTypes="0" containsString="0" containsNumber="1" minValue="43.995098039215677" maxValue="75.096867936712954"/>
    </cacheField>
    <cacheField name="per_part75andover" numFmtId="0">
      <sharedItems containsSemiMixedTypes="0" containsString="0" containsNumber="1" minValue="35.906862745098039" maxValue="68.330696202531641"/>
    </cacheField>
    <cacheField name="per_part_children" numFmtId="0">
      <sharedItems containsSemiMixedTypes="0" containsString="0" containsNumber="1" minValue="65.220012055455086" maxValue="85.791264889393076"/>
    </cacheField>
    <cacheField name="per_part_adults" numFmtId="0">
      <sharedItems containsSemiMixedTypes="0" containsString="0" containsNumber="1" minValue="39.07171063927202" maxValue="67.653572533250852"/>
    </cacheField>
    <cacheField name="per_part_allages" numFmtId="0">
      <sharedItems containsSemiMixedTypes="0" containsString="0" containsNumber="1" minValue="45.659267429569383" maxValue="70.9014270478898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 Fraser" refreshedDate="45601.5929412037" createdVersion="8" refreshedVersion="8" minRefreshableVersion="3" recordCount="48" xr:uid="{00000000-000A-0000-FFFF-FFFF06000000}">
  <cacheSource type="worksheet">
    <worksheetSource ref="A1:W49" sheet="partsimddata"/>
  </cacheSource>
  <cacheFields count="23">
    <cacheField name="age_group" numFmtId="0">
      <sharedItems count="3">
        <s v="Adults"/>
        <s v="Children"/>
        <s v="Total"/>
      </sharedItems>
    </cacheField>
    <cacheField name="nhs_board" numFmtId="0">
      <sharedItems count="17">
        <s v="Ayrshire &amp; Arran"/>
        <s v="Borders"/>
        <s v="Dumfries &amp; Galloway"/>
        <s v="Fife"/>
        <s v="Forth Valley"/>
        <s v="Grampian"/>
        <s v="Greater Glasgow &amp; Clyde"/>
        <s v="Highland"/>
        <s v="Lanarkshire"/>
        <s v="Lothian"/>
        <s v="Orkney"/>
        <s v="Scotland"/>
        <s v="Shetland"/>
        <s v="Tayside"/>
        <s v="Western Isles"/>
        <s v="Unknown"/>
        <s v="ZZ_Unknown" u="1"/>
      </sharedItems>
    </cacheField>
    <cacheField name="reg_simd1" numFmtId="0">
      <sharedItems containsSemiMixedTypes="0" containsString="0" containsNumber="1" containsInteger="1" minValue="0" maxValue="1049897"/>
    </cacheField>
    <cacheField name="reg_simd2" numFmtId="0">
      <sharedItems containsSemiMixedTypes="0" containsString="0" containsNumber="1" containsInteger="1" minValue="0" maxValue="1003893"/>
    </cacheField>
    <cacheField name="reg_simd3" numFmtId="0">
      <sharedItems containsSemiMixedTypes="0" containsString="0" containsNumber="1" containsInteger="1" minValue="0" maxValue="983295"/>
    </cacheField>
    <cacheField name="reg_simd4" numFmtId="0">
      <sharedItems containsSemiMixedTypes="0" containsString="0" containsNumber="1" containsInteger="1" minValue="0" maxValue="1033622"/>
    </cacheField>
    <cacheField name="reg_simd5" numFmtId="0">
      <sharedItems containsSemiMixedTypes="0" containsString="0" containsNumber="1" containsInteger="1" minValue="0" maxValue="983093"/>
    </cacheField>
    <cacheField name="reg_simd_nk" numFmtId="0">
      <sharedItems containsSemiMixedTypes="0" containsString="0" containsNumber="1" containsInteger="1" minValue="0" maxValue="132713"/>
    </cacheField>
    <cacheField name="reg_all_simd" numFmtId="0">
      <sharedItems containsSemiMixedTypes="0" containsString="0" containsNumber="1" containsInteger="1" minValue="3318" maxValue="5186513"/>
    </cacheField>
    <cacheField name="part_simd1" numFmtId="0">
      <sharedItems containsSemiMixedTypes="0" containsString="0" containsNumber="1" containsInteger="1" minValue="0" maxValue="581764"/>
    </cacheField>
    <cacheField name="part_simd2" numFmtId="0">
      <sharedItems containsSemiMixedTypes="0" containsString="0" containsNumber="1" containsInteger="1" minValue="0" maxValue="595337"/>
    </cacheField>
    <cacheField name="part_simd3" numFmtId="0">
      <sharedItems containsSemiMixedTypes="0" containsString="0" containsNumber="1" containsInteger="1" minValue="0" maxValue="610335"/>
    </cacheField>
    <cacheField name="part_simd4" numFmtId="0">
      <sharedItems containsSemiMixedTypes="0" containsString="0" containsNumber="1" containsInteger="1" minValue="0" maxValue="675594"/>
    </cacheField>
    <cacheField name="part_simd5" numFmtId="0">
      <sharedItems containsSemiMixedTypes="0" containsString="0" containsNumber="1" containsInteger="1" minValue="0" maxValue="648019"/>
    </cacheField>
    <cacheField name="part_simd_nk" numFmtId="0">
      <sharedItems containsSemiMixedTypes="0" containsString="0" containsNumber="1" containsInteger="1" minValue="0" maxValue="5829"/>
    </cacheField>
    <cacheField name="part_allsimd" numFmtId="0">
      <sharedItems containsSemiMixedTypes="0" containsString="0" containsNumber="1" containsInteger="1" minValue="1550" maxValue="3116878"/>
    </cacheField>
    <cacheField name="per_part_simd1" numFmtId="0">
      <sharedItems containsString="0" containsBlank="1" containsNumber="1" minValue="42.304513142668213" maxValue="78.915202444614209"/>
    </cacheField>
    <cacheField name="per_part_simd2" numFmtId="0">
      <sharedItems containsString="0" containsBlank="1" containsNumber="1" minValue="37.69926755708746" maxValue="81.949058693244737"/>
    </cacheField>
    <cacheField name="per_part_simd3" numFmtId="0">
      <sharedItems containsString="0" containsBlank="1" containsNumber="1" minValue="35.338896208461428" maxValue="86.923186142268918"/>
    </cacheField>
    <cacheField name="per_part_simd4" numFmtId="0">
      <sharedItems containsString="0" containsBlank="1" containsNumber="1" minValue="41.18566367993332" maxValue="86.995609450135902"/>
    </cacheField>
    <cacheField name="per_part_simd5" numFmtId="0">
      <sharedItems containsString="0" containsBlank="1" containsNumber="1" minValue="54.145225843339048" maxValue="89.436060365369343"/>
    </cacheField>
    <cacheField name="per_part_simd_nk" numFmtId="0">
      <sharedItems containsString="0" containsBlank="1" containsNumber="1" minValue="3.3876701158252249" maxValue="24.21118400499844"/>
    </cacheField>
    <cacheField name="per_part_allsimd" numFmtId="0">
      <sharedItems containsSemiMixedTypes="0" containsString="0" containsNumber="1" minValue="3.3876701158252249" maxValue="85.79126488939307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 Fraser" refreshedDate="45601.593012268517" createdVersion="8" refreshedVersion="8" minRefreshableVersion="3" recordCount="45" xr:uid="{00000000-000A-0000-FFFF-FFFF07000000}">
  <cacheSource type="worksheet">
    <worksheetSource ref="A1:W46" sheet="partsimddata"/>
  </cacheSource>
  <cacheFields count="23">
    <cacheField name="age_group" numFmtId="0">
      <sharedItems count="3">
        <s v="Adults"/>
        <s v="Children"/>
        <s v="Total"/>
      </sharedItems>
    </cacheField>
    <cacheField name="nhs_board" numFmtId="0">
      <sharedItems count="16">
        <s v="Ayrshire &amp; Arran"/>
        <s v="Borders"/>
        <s v="Dumfries &amp; Galloway"/>
        <s v="Fife"/>
        <s v="Forth Valley"/>
        <s v="Grampian"/>
        <s v="Greater Glasgow &amp; Clyde"/>
        <s v="Highland"/>
        <s v="Lanarkshire"/>
        <s v="Lothian"/>
        <s v="Orkney"/>
        <s v="Scotland"/>
        <s v="Shetland"/>
        <s v="Tayside"/>
        <s v="Western Isles"/>
        <s v="ZZ_Unknown" u="1"/>
      </sharedItems>
    </cacheField>
    <cacheField name="reg_simd1" numFmtId="0">
      <sharedItems containsSemiMixedTypes="0" containsString="0" containsNumber="1" containsInteger="1" minValue="0" maxValue="1049897"/>
    </cacheField>
    <cacheField name="reg_simd2" numFmtId="0">
      <sharedItems containsSemiMixedTypes="0" containsString="0" containsNumber="1" containsInteger="1" minValue="225" maxValue="1003893"/>
    </cacheField>
    <cacheField name="reg_simd3" numFmtId="0">
      <sharedItems containsSemiMixedTypes="0" containsString="0" containsNumber="1" containsInteger="1" minValue="598" maxValue="983295"/>
    </cacheField>
    <cacheField name="reg_simd4" numFmtId="0">
      <sharedItems containsSemiMixedTypes="0" containsString="0" containsNumber="1" containsInteger="1" minValue="0" maxValue="1033622"/>
    </cacheField>
    <cacheField name="reg_simd5" numFmtId="0">
      <sharedItems containsSemiMixedTypes="0" containsString="0" containsNumber="1" containsInteger="1" minValue="0" maxValue="983093"/>
    </cacheField>
    <cacheField name="reg_simd_nk" numFmtId="0">
      <sharedItems containsSemiMixedTypes="0" containsString="0" containsNumber="1" containsInteger="1" minValue="0" maxValue="132713"/>
    </cacheField>
    <cacheField name="reg_all_simd" numFmtId="0">
      <sharedItems containsSemiMixedTypes="0" containsString="0" containsNumber="1" containsInteger="1" minValue="3318" maxValue="5186513"/>
    </cacheField>
    <cacheField name="part_simd1" numFmtId="0">
      <sharedItems containsSemiMixedTypes="0" containsString="0" containsNumber="1" containsInteger="1" minValue="0" maxValue="581764"/>
    </cacheField>
    <cacheField name="part_simd2" numFmtId="0">
      <sharedItems containsSemiMixedTypes="0" containsString="0" containsNumber="1" containsInteger="1" minValue="137" maxValue="595337"/>
    </cacheField>
    <cacheField name="part_simd3" numFmtId="0">
      <sharedItems containsSemiMixedTypes="0" containsString="0" containsNumber="1" containsInteger="1" minValue="372" maxValue="610335"/>
    </cacheField>
    <cacheField name="part_simd4" numFmtId="0">
      <sharedItems containsSemiMixedTypes="0" containsString="0" containsNumber="1" containsInteger="1" minValue="0" maxValue="675594"/>
    </cacheField>
    <cacheField name="part_simd5" numFmtId="0">
      <sharedItems containsSemiMixedTypes="0" containsString="0" containsNumber="1" containsInteger="1" minValue="0" maxValue="648019"/>
    </cacheField>
    <cacheField name="part_simd_nk" numFmtId="0">
      <sharedItems containsSemiMixedTypes="0" containsString="0" containsNumber="1" containsInteger="1" minValue="0" maxValue="5829"/>
    </cacheField>
    <cacheField name="part_allsimd" numFmtId="0">
      <sharedItems containsSemiMixedTypes="0" containsString="0" containsNumber="1" containsInteger="1" minValue="2164" maxValue="3116878"/>
    </cacheField>
    <cacheField name="per_part_simd1" numFmtId="0">
      <sharedItems containsString="0" containsBlank="1" containsNumber="1" minValue="42.304513142668213" maxValue="78.915202444614209"/>
    </cacheField>
    <cacheField name="per_part_simd2" numFmtId="0">
      <sharedItems containsSemiMixedTypes="0" containsString="0" containsNumber="1" minValue="37.69926755708746" maxValue="81.949058693244737"/>
    </cacheField>
    <cacheField name="per_part_simd3" numFmtId="0">
      <sharedItems containsSemiMixedTypes="0" containsString="0" containsNumber="1" minValue="35.338896208461428" maxValue="86.923186142268918"/>
    </cacheField>
    <cacheField name="per_part_simd4" numFmtId="0">
      <sharedItems containsString="0" containsBlank="1" containsNumber="1" minValue="41.18566367993332" maxValue="86.995609450135902"/>
    </cacheField>
    <cacheField name="per_part_simd5" numFmtId="0">
      <sharedItems containsString="0" containsBlank="1" containsNumber="1" minValue="54.145225843339048" maxValue="89.436060365369343"/>
    </cacheField>
    <cacheField name="per_part_simd_nk" numFmtId="0">
      <sharedItems containsString="0" containsBlank="1" containsNumber="1" minValue="3.3876701158252249" maxValue="24.21118400499844"/>
    </cacheField>
    <cacheField name="per_part_allsimd" numFmtId="0">
      <sharedItems containsSemiMixedTypes="0" containsString="0" containsNumber="1" minValue="39.07171063927202" maxValue="85.79126488939307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n v="21244"/>
    <n v="32384"/>
    <n v="102617"/>
    <n v="70257"/>
    <n v="54775"/>
    <n v="90913"/>
    <n v="103961"/>
    <n v="104500"/>
    <n v="128620"/>
    <n v="99381"/>
    <n v="68723"/>
    <n v="225467"/>
    <n v="649642"/>
    <n v="874794"/>
  </r>
  <r>
    <x v="1"/>
    <n v="1463"/>
    <n v="2432"/>
    <n v="7456"/>
    <n v="5024"/>
    <n v="3623"/>
    <n v="5991"/>
    <n v="6827"/>
    <n v="7742"/>
    <n v="10821"/>
    <n v="8982"/>
    <n v="6463"/>
    <n v="16325"/>
    <n v="50351"/>
    <n v="66661"/>
  </r>
  <r>
    <x v="2"/>
    <n v="336"/>
    <n v="546"/>
    <n v="1860"/>
    <n v="1327"/>
    <n v="973"/>
    <n v="1435"/>
    <n v="1768"/>
    <n v="2168"/>
    <n v="3089"/>
    <n v="2732"/>
    <n v="2373"/>
    <n v="4059"/>
    <n v="14515"/>
    <n v="18571"/>
  </r>
  <r>
    <x v="3"/>
    <n v="430"/>
    <n v="587"/>
    <n v="2124"/>
    <n v="1715"/>
    <n v="821"/>
    <n v="1216"/>
    <n v="1301"/>
    <n v="1471"/>
    <n v="1918"/>
    <n v="1516"/>
    <n v="1084"/>
    <n v="4829"/>
    <n v="9311"/>
    <n v="14128"/>
  </r>
  <r>
    <x v="4"/>
    <n v="1428"/>
    <n v="2047"/>
    <n v="6643"/>
    <n v="4674"/>
    <n v="3507"/>
    <n v="5516"/>
    <n v="6534"/>
    <n v="7055"/>
    <n v="8690"/>
    <n v="6927"/>
    <n v="5188"/>
    <n v="14723"/>
    <n v="43307"/>
    <n v="58005"/>
  </r>
  <r>
    <x v="5"/>
    <n v="1004"/>
    <n v="1664"/>
    <n v="5616"/>
    <n v="4046"/>
    <n v="3268"/>
    <n v="5149"/>
    <n v="5892"/>
    <n v="6987"/>
    <n v="8437"/>
    <n v="6379"/>
    <n v="4221"/>
    <n v="12292"/>
    <n v="40267"/>
    <n v="52545"/>
  </r>
  <r>
    <x v="6"/>
    <n v="2164"/>
    <n v="3602"/>
    <n v="11148"/>
    <n v="7963"/>
    <n v="5813"/>
    <n v="9148"/>
    <n v="11050"/>
    <n v="10552"/>
    <n v="11675"/>
    <n v="9131"/>
    <n v="6378"/>
    <n v="24784"/>
    <n v="63646"/>
    <n v="88389"/>
  </r>
  <r>
    <x v="7"/>
    <n v="5455"/>
    <n v="7414"/>
    <n v="22960"/>
    <n v="15204"/>
    <n v="13287"/>
    <n v="23528"/>
    <n v="25488"/>
    <n v="23122"/>
    <n v="28473"/>
    <n v="21345"/>
    <n v="13544"/>
    <n v="50753"/>
    <n v="148520"/>
    <n v="199196"/>
  </r>
  <r>
    <x v="8"/>
    <n v="1052"/>
    <n v="1570"/>
    <n v="4963"/>
    <n v="3184"/>
    <n v="2208"/>
    <n v="3333"/>
    <n v="4187"/>
    <n v="4649"/>
    <n v="6408"/>
    <n v="5285"/>
    <n v="3873"/>
    <n v="10745"/>
    <n v="29896"/>
    <n v="40627"/>
  </r>
  <r>
    <x v="9"/>
    <n v="2833"/>
    <n v="4278"/>
    <n v="13137"/>
    <n v="8892"/>
    <n v="6845"/>
    <n v="11678"/>
    <n v="13591"/>
    <n v="14454"/>
    <n v="17906"/>
    <n v="13272"/>
    <n v="7886"/>
    <n v="28974"/>
    <n v="85464"/>
    <n v="114403"/>
  </r>
  <r>
    <x v="10"/>
    <n v="3459"/>
    <n v="5602"/>
    <n v="18223"/>
    <n v="12246"/>
    <n v="9367"/>
    <n v="16344"/>
    <n v="18583"/>
    <n v="17235"/>
    <n v="19208"/>
    <n v="13976"/>
    <n v="10134"/>
    <n v="39343"/>
    <n v="104635"/>
    <n v="143926"/>
  </r>
  <r>
    <x v="11"/>
    <n v="43"/>
    <n v="99"/>
    <n v="265"/>
    <n v="158"/>
    <n v="103"/>
    <n v="197"/>
    <n v="212"/>
    <n v="285"/>
    <n v="449"/>
    <n v="322"/>
    <n v="236"/>
    <n v="563"/>
    <n v="1799"/>
    <n v="2362"/>
  </r>
  <r>
    <x v="12"/>
    <n v="129"/>
    <n v="97"/>
    <n v="347"/>
    <n v="193"/>
    <n v="114"/>
    <n v="264"/>
    <n v="293"/>
    <n v="376"/>
    <n v="439"/>
    <n v="335"/>
    <n v="243"/>
    <n v="762"/>
    <n v="2053"/>
    <n v="2815"/>
  </r>
  <r>
    <x v="13"/>
    <n v="1287"/>
    <n v="2228"/>
    <n v="7263"/>
    <n v="5328"/>
    <n v="4637"/>
    <n v="6720"/>
    <n v="7769"/>
    <n v="7800"/>
    <n v="10240"/>
    <n v="8462"/>
    <n v="6630"/>
    <n v="16024"/>
    <n v="52155"/>
    <n v="68156"/>
  </r>
  <r>
    <x v="14"/>
    <n v="123"/>
    <n v="162"/>
    <n v="400"/>
    <n v="167"/>
    <n v="126"/>
    <n v="254"/>
    <n v="296"/>
    <n v="426"/>
    <n v="603"/>
    <n v="494"/>
    <n v="334"/>
    <n v="850"/>
    <n v="2531"/>
    <n v="3380"/>
  </r>
  <r>
    <x v="15"/>
    <n v="41"/>
    <n v="60"/>
    <n v="222"/>
    <n v="142"/>
    <n v="107"/>
    <n v="167"/>
    <n v="189"/>
    <n v="191"/>
    <n v="282"/>
    <n v="229"/>
    <n v="138"/>
    <n v="464"/>
    <n v="1301"/>
    <n v="176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n v="122513"/>
    <n v="127222"/>
    <n v="129423"/>
    <n v="138499"/>
    <n v="131032"/>
    <n v="1301"/>
    <n v="649642"/>
  </r>
  <r>
    <x v="0"/>
    <x v="1"/>
    <n v="42722"/>
    <n v="40818"/>
    <n v="41707"/>
    <n v="50298"/>
    <n v="49538"/>
    <n v="464"/>
    <n v="225467"/>
  </r>
  <r>
    <x v="0"/>
    <x v="2"/>
    <n v="165168"/>
    <n v="167996"/>
    <n v="171072"/>
    <n v="188730"/>
    <n v="180494"/>
    <n v="1764"/>
    <n v="874794"/>
  </r>
  <r>
    <x v="1"/>
    <x v="0"/>
    <n v="13120"/>
    <n v="10775"/>
    <n v="9896"/>
    <n v="8483"/>
    <n v="8090"/>
    <n v="0"/>
    <n v="50351"/>
  </r>
  <r>
    <x v="1"/>
    <x v="1"/>
    <n v="4689"/>
    <n v="3492"/>
    <n v="3264"/>
    <n v="2644"/>
    <n v="2241"/>
    <n v="0"/>
    <n v="16325"/>
  </r>
  <r>
    <x v="1"/>
    <x v="2"/>
    <n v="17806"/>
    <n v="14264"/>
    <n v="13156"/>
    <n v="11124"/>
    <n v="10329"/>
    <n v="0"/>
    <n v="66661"/>
  </r>
  <r>
    <x v="2"/>
    <x v="0"/>
    <n v="693"/>
    <n v="2360"/>
    <n v="5973"/>
    <n v="4048"/>
    <n v="1447"/>
    <n v="0"/>
    <n v="14515"/>
  </r>
  <r>
    <x v="2"/>
    <x v="1"/>
    <n v="245"/>
    <n v="568"/>
    <n v="1639"/>
    <n v="1113"/>
    <n v="494"/>
    <n v="0"/>
    <n v="4059"/>
  </r>
  <r>
    <x v="2"/>
    <x v="2"/>
    <n v="938"/>
    <n v="2928"/>
    <n v="7611"/>
    <n v="5159"/>
    <n v="1941"/>
    <n v="0"/>
    <n v="18571"/>
  </r>
  <r>
    <x v="3"/>
    <x v="0"/>
    <n v="715"/>
    <n v="2415"/>
    <n v="3776"/>
    <n v="1682"/>
    <n v="726"/>
    <n v="0"/>
    <n v="9311"/>
  </r>
  <r>
    <x v="3"/>
    <x v="1"/>
    <n v="429"/>
    <n v="1225"/>
    <n v="1822"/>
    <n v="733"/>
    <n v="621"/>
    <n v="0"/>
    <n v="4829"/>
  </r>
  <r>
    <x v="3"/>
    <x v="2"/>
    <n v="1143"/>
    <n v="3637"/>
    <n v="5594"/>
    <n v="2412"/>
    <n v="1346"/>
    <n v="0"/>
    <n v="14128"/>
  </r>
  <r>
    <x v="4"/>
    <x v="0"/>
    <n v="7709"/>
    <n v="8897"/>
    <n v="8705"/>
    <n v="9207"/>
    <n v="8808"/>
    <n v="0"/>
    <n v="43307"/>
  </r>
  <r>
    <x v="4"/>
    <x v="1"/>
    <n v="2567"/>
    <n v="2957"/>
    <n v="2746"/>
    <n v="2969"/>
    <n v="3488"/>
    <n v="0"/>
    <n v="14723"/>
  </r>
  <r>
    <x v="4"/>
    <x v="2"/>
    <n v="10270"/>
    <n v="11847"/>
    <n v="11446"/>
    <n v="12172"/>
    <n v="12293"/>
    <n v="0"/>
    <n v="58005"/>
  </r>
  <r>
    <x v="5"/>
    <x v="0"/>
    <n v="6327"/>
    <n v="7833"/>
    <n v="8598"/>
    <n v="8334"/>
    <n v="9193"/>
    <n v="0"/>
    <n v="40267"/>
  </r>
  <r>
    <x v="5"/>
    <x v="1"/>
    <n v="2071"/>
    <n v="2302"/>
    <n v="2460"/>
    <n v="2586"/>
    <n v="2877"/>
    <n v="0"/>
    <n v="12292"/>
  </r>
  <r>
    <x v="5"/>
    <x v="2"/>
    <n v="8395"/>
    <n v="10132"/>
    <n v="11058"/>
    <n v="10919"/>
    <n v="12063"/>
    <n v="0"/>
    <n v="52545"/>
  </r>
  <r>
    <x v="6"/>
    <x v="0"/>
    <n v="3211"/>
    <n v="9539"/>
    <n v="13953"/>
    <n v="19844"/>
    <n v="17135"/>
    <n v="0"/>
    <n v="63646"/>
  </r>
  <r>
    <x v="6"/>
    <x v="1"/>
    <n v="1016"/>
    <n v="3243"/>
    <n v="4939"/>
    <n v="8160"/>
    <n v="7433"/>
    <n v="0"/>
    <n v="24784"/>
  </r>
  <r>
    <x v="6"/>
    <x v="2"/>
    <n v="4226"/>
    <n v="12781"/>
    <n v="18883"/>
    <n v="27989"/>
    <n v="24553"/>
    <n v="0"/>
    <n v="88389"/>
  </r>
  <r>
    <x v="7"/>
    <x v="0"/>
    <n v="48383"/>
    <n v="26679"/>
    <n v="20098"/>
    <n v="22504"/>
    <n v="30928"/>
    <n v="0"/>
    <n v="148520"/>
  </r>
  <r>
    <x v="7"/>
    <x v="1"/>
    <n v="16994"/>
    <n v="8349"/>
    <n v="5968"/>
    <n v="7548"/>
    <n v="11905"/>
    <n v="0"/>
    <n v="50753"/>
  </r>
  <r>
    <x v="7"/>
    <x v="2"/>
    <n v="65348"/>
    <n v="35019"/>
    <n v="26055"/>
    <n v="30043"/>
    <n v="42814"/>
    <n v="0"/>
    <n v="199196"/>
  </r>
  <r>
    <x v="8"/>
    <x v="0"/>
    <n v="2651"/>
    <n v="4857"/>
    <n v="11512"/>
    <n v="8383"/>
    <n v="2499"/>
    <n v="0"/>
    <n v="29896"/>
  </r>
  <r>
    <x v="8"/>
    <x v="1"/>
    <n v="949"/>
    <n v="1642"/>
    <n v="3951"/>
    <n v="3373"/>
    <n v="831"/>
    <n v="0"/>
    <n v="10745"/>
  </r>
  <r>
    <x v="8"/>
    <x v="2"/>
    <n v="3599"/>
    <n v="6496"/>
    <n v="15459"/>
    <n v="11752"/>
    <n v="3328"/>
    <n v="0"/>
    <n v="40627"/>
  </r>
  <r>
    <x v="9"/>
    <x v="0"/>
    <n v="19979"/>
    <n v="21180"/>
    <n v="14963"/>
    <n v="16853"/>
    <n v="12514"/>
    <n v="0"/>
    <n v="85464"/>
  </r>
  <r>
    <x v="9"/>
    <x v="1"/>
    <n v="6509"/>
    <n v="6796"/>
    <n v="4799"/>
    <n v="6453"/>
    <n v="4427"/>
    <n v="0"/>
    <n v="28974"/>
  </r>
  <r>
    <x v="9"/>
    <x v="2"/>
    <n v="26482"/>
    <n v="27968"/>
    <n v="19755"/>
    <n v="23298"/>
    <n v="16935"/>
    <n v="0"/>
    <n v="114403"/>
  </r>
  <r>
    <x v="10"/>
    <x v="0"/>
    <n v="11863"/>
    <n v="23222"/>
    <n v="18192"/>
    <n v="21756"/>
    <n v="29645"/>
    <n v="0"/>
    <n v="104635"/>
  </r>
  <r>
    <x v="10"/>
    <x v="1"/>
    <n v="4564"/>
    <n v="7372"/>
    <n v="5867"/>
    <n v="9326"/>
    <n v="12229"/>
    <n v="0"/>
    <n v="39343"/>
  </r>
  <r>
    <x v="10"/>
    <x v="2"/>
    <n v="16417"/>
    <n v="30587"/>
    <n v="24051"/>
    <n v="31072"/>
    <n v="41857"/>
    <n v="0"/>
    <n v="143926"/>
  </r>
  <r>
    <x v="11"/>
    <x v="0"/>
    <n v="0"/>
    <n v="237"/>
    <n v="298"/>
    <n v="1264"/>
    <n v="0"/>
    <n v="0"/>
    <n v="1799"/>
  </r>
  <r>
    <x v="11"/>
    <x v="1"/>
    <n v="0"/>
    <n v="71"/>
    <n v="103"/>
    <n v="390"/>
    <n v="0"/>
    <n v="0"/>
    <n v="563"/>
  </r>
  <r>
    <x v="11"/>
    <x v="2"/>
    <n v="0"/>
    <n v="308"/>
    <n v="401"/>
    <n v="1654"/>
    <n v="0"/>
    <n v="0"/>
    <n v="2362"/>
  </r>
  <r>
    <x v="12"/>
    <x v="0"/>
    <n v="0"/>
    <n v="141"/>
    <n v="696"/>
    <n v="1217"/>
    <n v="0"/>
    <n v="0"/>
    <n v="2053"/>
  </r>
  <r>
    <x v="12"/>
    <x v="1"/>
    <n v="0"/>
    <n v="41"/>
    <n v="237"/>
    <n v="484"/>
    <n v="0"/>
    <n v="0"/>
    <n v="762"/>
  </r>
  <r>
    <x v="12"/>
    <x v="2"/>
    <n v="0"/>
    <n v="182"/>
    <n v="933"/>
    <n v="1701"/>
    <n v="0"/>
    <n v="0"/>
    <n v="2815"/>
  </r>
  <r>
    <x v="13"/>
    <x v="0"/>
    <n v="7870"/>
    <n v="8693"/>
    <n v="10634"/>
    <n v="14927"/>
    <n v="10053"/>
    <n v="0"/>
    <n v="52155"/>
  </r>
  <r>
    <x v="13"/>
    <x v="1"/>
    <n v="2690"/>
    <n v="2656"/>
    <n v="3171"/>
    <n v="4519"/>
    <n v="2993"/>
    <n v="0"/>
    <n v="16024"/>
  </r>
  <r>
    <x v="13"/>
    <x v="2"/>
    <n v="10553"/>
    <n v="11349"/>
    <n v="13801"/>
    <n v="19438"/>
    <n v="13042"/>
    <n v="0"/>
    <n v="68156"/>
  </r>
  <r>
    <x v="14"/>
    <x v="0"/>
    <n v="0"/>
    <n v="397"/>
    <n v="2134"/>
    <n v="0"/>
    <n v="0"/>
    <n v="0"/>
    <n v="2531"/>
  </r>
  <r>
    <x v="14"/>
    <x v="1"/>
    <n v="0"/>
    <n v="108"/>
    <n v="742"/>
    <n v="0"/>
    <n v="0"/>
    <n v="0"/>
    <n v="850"/>
  </r>
  <r>
    <x v="14"/>
    <x v="2"/>
    <n v="0"/>
    <n v="505"/>
    <n v="2875"/>
    <n v="0"/>
    <n v="0"/>
    <n v="0"/>
    <n v="3380"/>
  </r>
  <r>
    <x v="15"/>
    <x v="0"/>
    <n v="0"/>
    <n v="0"/>
    <n v="0"/>
    <n v="0"/>
    <n v="0"/>
    <n v="1301"/>
    <n v="1301"/>
  </r>
  <r>
    <x v="15"/>
    <x v="1"/>
    <n v="0"/>
    <n v="0"/>
    <n v="0"/>
    <n v="0"/>
    <n v="0"/>
    <n v="464"/>
    <n v="464"/>
  </r>
  <r>
    <x v="15"/>
    <x v="2"/>
    <n v="0"/>
    <n v="0"/>
    <n v="0"/>
    <n v="0"/>
    <n v="0"/>
    <n v="1764"/>
    <n v="176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n v="59141"/>
    <n v="120702"/>
    <n v="401415"/>
    <n v="326671"/>
    <n v="416281"/>
    <n v="724437"/>
    <n v="766990"/>
    <n v="663545"/>
    <n v="701130"/>
    <n v="517085"/>
    <n v="489116"/>
    <n v="907929"/>
    <n v="4278584"/>
    <n v="5186513"/>
    <n v="40.156304107226518"/>
    <n v="73.050898747200876"/>
    <n v="95.3407341959756"/>
    <n v="112.0878253649097"/>
    <n v="93.681656865988387"/>
    <n v="96.072679434149677"/>
    <n v="110.7526804086495"/>
    <n v="91.135149686370767"/>
    <n v="92.007464214289087"/>
    <n v="86.820701906383377"/>
    <n v="102.2649770115183"/>
    <n v="88.580080996623352"/>
    <n v="96.041791107762009"/>
    <n v="94.646124929287026"/>
    <n v="147277"/>
    <n v="165230"/>
    <n v="421032"/>
    <n v="291442"/>
    <n v="444357"/>
    <n v="754051"/>
    <n v="692525"/>
    <n v="728089"/>
    <n v="762036"/>
    <n v="595578"/>
    <n v="478283"/>
    <n v="1024981"/>
    <n v="4454919"/>
    <n v="5479900"/>
  </r>
  <r>
    <x v="1"/>
    <n v="3556"/>
    <n v="7641"/>
    <n v="26176"/>
    <n v="21827"/>
    <n v="27343"/>
    <n v="43000"/>
    <n v="45145"/>
    <n v="45287"/>
    <n v="55020"/>
    <n v="44119"/>
    <n v="42294"/>
    <n v="59200"/>
    <n v="302208"/>
    <n v="361408"/>
    <n v="38.072805139186293"/>
    <n v="71.605285352825419"/>
    <n v="94.246417512781733"/>
    <n v="109.0205284451326"/>
    <n v="101.76790233735299"/>
    <n v="104.7069423137799"/>
    <n v="114.1986238996256"/>
    <n v="90.216741702856694"/>
    <n v="96.544947270525896"/>
    <n v="91.954813564267695"/>
    <n v="110.5696583095867"/>
    <n v="87.307907854762121"/>
    <n v="100.4400366918813"/>
    <n v="98.024898966611516"/>
    <n v="9340"/>
    <n v="10671"/>
    <n v="27774"/>
    <n v="20021"/>
    <n v="26868"/>
    <n v="41067"/>
    <n v="39532"/>
    <n v="50198"/>
    <n v="56989"/>
    <n v="47979"/>
    <n v="38251"/>
    <n v="67806"/>
    <n v="300884"/>
    <n v="368690"/>
  </r>
  <r>
    <x v="2"/>
    <n v="1007"/>
    <n v="2222"/>
    <n v="7900"/>
    <n v="6501"/>
    <n v="7248"/>
    <n v="10190"/>
    <n v="11170"/>
    <n v="12027"/>
    <n v="15162"/>
    <n v="12388"/>
    <n v="12640"/>
    <n v="17630"/>
    <n v="80825"/>
    <n v="98455"/>
    <n v="35.772646536412083"/>
    <n v="65.895610913404511"/>
    <n v="89.86463428506427"/>
    <n v="104.36667201798041"/>
    <n v="95.456341367048594"/>
    <n v="95.752678068032324"/>
    <n v="94.317318247065771"/>
    <n v="73.762649494020238"/>
    <n v="80.756324900133151"/>
    <n v="75.453770252162258"/>
    <n v="95.489914633225055"/>
    <n v="83.13292780685623"/>
    <n v="85.246748863552469"/>
    <n v="84.860368901913461"/>
    <n v="2815"/>
    <n v="3372"/>
    <n v="8791"/>
    <n v="6229"/>
    <n v="7593"/>
    <n v="10642"/>
    <n v="11843"/>
    <n v="16305"/>
    <n v="18775"/>
    <n v="16418"/>
    <n v="13237"/>
    <n v="21207"/>
    <n v="94813"/>
    <n v="116020"/>
  </r>
  <r>
    <x v="3"/>
    <n v="1318"/>
    <n v="2527"/>
    <n v="8769"/>
    <n v="7667"/>
    <n v="7161"/>
    <n v="10500"/>
    <n v="10299"/>
    <n v="10384"/>
    <n v="13485"/>
    <n v="11107"/>
    <n v="11696"/>
    <n v="20281"/>
    <n v="74632"/>
    <n v="94913"/>
    <n v="37.678673527730133"/>
    <n v="63.508419200804219"/>
    <n v="83.11060562979813"/>
    <n v="96.573875802997861"/>
    <n v="73.123659756969261"/>
    <n v="69.366453062033429"/>
    <n v="70.180579216354346"/>
    <n v="53.506466738805592"/>
    <n v="55.61054064085117"/>
    <n v="51.918851960921799"/>
    <n v="64.373383235180796"/>
    <n v="78.102976855239348"/>
    <n v="60.763863445771563"/>
    <n v="63.789905235566913"/>
    <n v="3498"/>
    <n v="3979"/>
    <n v="10551"/>
    <n v="7939"/>
    <n v="9793"/>
    <n v="15137"/>
    <n v="14675"/>
    <n v="19407"/>
    <n v="24249"/>
    <n v="21393"/>
    <n v="18169"/>
    <n v="25967"/>
    <n v="122823"/>
    <n v="148790"/>
  </r>
  <r>
    <x v="4"/>
    <n v="3952"/>
    <n v="8232"/>
    <n v="27088"/>
    <n v="22267"/>
    <n v="26052"/>
    <n v="39589"/>
    <n v="42690"/>
    <n v="39400"/>
    <n v="42827"/>
    <n v="32681"/>
    <n v="31467"/>
    <n v="61539"/>
    <n v="254706"/>
    <n v="316245"/>
    <n v="39.774557165861523"/>
    <n v="73.121335938887896"/>
    <n v="90.680235672201391"/>
    <n v="107.674081237911"/>
    <n v="84.598149050170477"/>
    <n v="88.514510575504175"/>
    <n v="96.943409937324006"/>
    <n v="77.810253574531956"/>
    <n v="80.236435851318944"/>
    <n v="74.224392459686584"/>
    <n v="88.927511657481986"/>
    <n v="85.773422908594213"/>
    <n v="84.065825258099437"/>
    <n v="84.392762789208234"/>
    <n v="9936"/>
    <n v="11258"/>
    <n v="29872"/>
    <n v="20680"/>
    <n v="30795"/>
    <n v="44726"/>
    <n v="44036"/>
    <n v="50636"/>
    <n v="53376"/>
    <n v="44030"/>
    <n v="35385"/>
    <n v="71746"/>
    <n v="302984"/>
    <n v="374730"/>
  </r>
  <r>
    <x v="5"/>
    <n v="3181"/>
    <n v="6616"/>
    <n v="22389"/>
    <n v="18962"/>
    <n v="25109"/>
    <n v="39865"/>
    <n v="40309"/>
    <n v="39972"/>
    <n v="42982"/>
    <n v="30281"/>
    <n v="27766"/>
    <n v="51148"/>
    <n v="246284"/>
    <n v="297432"/>
    <n v="40.429588205388917"/>
    <n v="72.639437856829161"/>
    <n v="94.063524073607255"/>
    <n v="108.8269054178145"/>
    <n v="100.8596103635268"/>
    <n v="106.9340128755365"/>
    <n v="108.7052668482511"/>
    <n v="90.694983323122997"/>
    <n v="98.684421995178511"/>
    <n v="89.639146265652286"/>
    <n v="103.43851283388589"/>
    <n v="87.88014157589086"/>
    <n v="99.505470530245489"/>
    <n v="97.292205030911646"/>
    <n v="7868"/>
    <n v="9108"/>
    <n v="23802"/>
    <n v="17424"/>
    <n v="24895"/>
    <n v="37280"/>
    <n v="37081"/>
    <n v="44073"/>
    <n v="43555"/>
    <n v="33781"/>
    <n v="26843"/>
    <n v="58202"/>
    <n v="247508"/>
    <n v="305710"/>
  </r>
  <r>
    <x v="6"/>
    <n v="6041"/>
    <n v="13495"/>
    <n v="45026"/>
    <n v="35097"/>
    <n v="41921"/>
    <n v="72998"/>
    <n v="79806"/>
    <n v="65636"/>
    <n v="63120"/>
    <n v="47344"/>
    <n v="41381"/>
    <n v="99659"/>
    <n v="412206"/>
    <n v="511865"/>
    <n v="37.255627505396241"/>
    <n v="72.503089238704135"/>
    <n v="97.286201979171167"/>
    <n v="112.9683275395906"/>
    <n v="93.573660714285708"/>
    <n v="92.083154628251378"/>
    <n v="100.3785925413496"/>
    <n v="82.607765401799767"/>
    <n v="80.075102123664777"/>
    <n v="74.920876060260795"/>
    <n v="83.937119675456387"/>
    <n v="88.840057765337235"/>
    <n v="86.898758727695892"/>
    <n v="87.270045862956707"/>
    <n v="16215"/>
    <n v="18613"/>
    <n v="46282"/>
    <n v="31068"/>
    <n v="44800"/>
    <n v="79274"/>
    <n v="79505"/>
    <n v="79455"/>
    <n v="78826"/>
    <n v="63192"/>
    <n v="49300"/>
    <n v="112178"/>
    <n v="474352"/>
    <n v="586530"/>
  </r>
  <r>
    <x v="7"/>
    <n v="15605"/>
    <n v="27812"/>
    <n v="89532"/>
    <n v="70711"/>
    <n v="95221"/>
    <n v="181492"/>
    <n v="188903"/>
    <n v="150891"/>
    <n v="155175"/>
    <n v="108648"/>
    <n v="95573"/>
    <n v="203660"/>
    <n v="975903"/>
    <n v="1179563"/>
    <n v="47.219196320503507"/>
    <n v="76.720642189180992"/>
    <n v="99.023392136260583"/>
    <n v="117.2847901807928"/>
    <n v="90.088649630547692"/>
    <n v="92.356700863051614"/>
    <n v="120.2070659505689"/>
    <n v="101.0216583536973"/>
    <n v="99.247846192221346"/>
    <n v="98.12329534165417"/>
    <n v="107.10019386577321"/>
    <n v="92.571044162833402"/>
    <n v="101.12607198073439"/>
    <n v="99.537821508134741"/>
    <n v="33048"/>
    <n v="36251"/>
    <n v="90415"/>
    <n v="60290"/>
    <n v="105697"/>
    <n v="196512"/>
    <n v="157148"/>
    <n v="149365"/>
    <n v="156351"/>
    <n v="110726"/>
    <n v="89237"/>
    <n v="220004"/>
    <n v="965036"/>
    <n v="1185040"/>
  </r>
  <r>
    <x v="8"/>
    <n v="2806"/>
    <n v="6158"/>
    <n v="21604"/>
    <n v="17968"/>
    <n v="20622"/>
    <n v="31428"/>
    <n v="33315"/>
    <n v="32913"/>
    <n v="40295"/>
    <n v="31748"/>
    <n v="30194"/>
    <n v="48536"/>
    <n v="220515"/>
    <n v="269051"/>
    <n v="36.403736377789308"/>
    <n v="69.858196256381163"/>
    <n v="92.065115486235399"/>
    <n v="102.7858818145415"/>
    <n v="90.49102637237263"/>
    <n v="92.307692307692307"/>
    <n v="90.372721354166671"/>
    <n v="74.722455558834881"/>
    <n v="78.913869413653984"/>
    <n v="73.628794730861102"/>
    <n v="86.5604036465799"/>
    <n v="84.454497998955972"/>
    <n v="82.648701323038864"/>
    <n v="82.968730726532627"/>
    <n v="7708"/>
    <n v="8815"/>
    <n v="23466"/>
    <n v="17481"/>
    <n v="22789"/>
    <n v="34047"/>
    <n v="36864"/>
    <n v="44047"/>
    <n v="51062"/>
    <n v="43119"/>
    <n v="34882"/>
    <n v="57470"/>
    <n v="266810"/>
    <n v="324280"/>
  </r>
  <r>
    <x v="9"/>
    <n v="8170"/>
    <n v="15798"/>
    <n v="51313"/>
    <n v="41532"/>
    <n v="53801"/>
    <n v="86455"/>
    <n v="93763"/>
    <n v="89105"/>
    <n v="96511"/>
    <n v="68588"/>
    <n v="58982"/>
    <n v="116813"/>
    <n v="547205"/>
    <n v="664018"/>
    <n v="42.104720676149249"/>
    <n v="74.123774222305642"/>
    <n v="96.244959204726626"/>
    <n v="108.6912145717202"/>
    <n v="104.74660748009271"/>
    <n v="107.0424802208823"/>
    <n v="110.4809822312297"/>
    <n v="94.923830829871093"/>
    <n v="100.7390165234909"/>
    <n v="96.061624649859951"/>
    <n v="109.8034105294512"/>
    <n v="88.332085630241295"/>
    <n v="102.8992811031484"/>
    <n v="99.998192852732558"/>
    <n v="19404"/>
    <n v="21313"/>
    <n v="53315"/>
    <n v="38211"/>
    <n v="51363"/>
    <n v="80767"/>
    <n v="84868"/>
    <n v="93870"/>
    <n v="95803"/>
    <n v="71400"/>
    <n v="53716"/>
    <n v="132243"/>
    <n v="531787"/>
    <n v="664030"/>
  </r>
  <r>
    <x v="10"/>
    <n v="9003"/>
    <n v="20126"/>
    <n v="66510"/>
    <n v="52266"/>
    <n v="65903"/>
    <n v="135602"/>
    <n v="146180"/>
    <n v="110991"/>
    <n v="99353"/>
    <n v="68214"/>
    <n v="63880"/>
    <n v="147905"/>
    <n v="690123"/>
    <n v="838028"/>
    <n v="35.829983682890912"/>
    <n v="72.278685580894233"/>
    <n v="94.577876370462008"/>
    <n v="112.77105314259821"/>
    <n v="82.23894379554757"/>
    <n v="88.961929316984524"/>
    <n v="112.67323374801521"/>
    <n v="93.802609783306849"/>
    <n v="88.32869551301998"/>
    <n v="80.326421026601196"/>
    <n v="93.063912239040803"/>
    <n v="87.186545784652381"/>
    <n v="92.427022451745628"/>
    <n v="91.456821381410222"/>
    <n v="25127"/>
    <n v="27845"/>
    <n v="70323"/>
    <n v="46347"/>
    <n v="80136"/>
    <n v="152427"/>
    <n v="129738"/>
    <n v="118324"/>
    <n v="112481"/>
    <n v="84921"/>
    <n v="68641"/>
    <n v="169642"/>
    <n v="746668"/>
    <n v="916310"/>
  </r>
  <r>
    <x v="11"/>
    <n v="127"/>
    <n v="470"/>
    <n v="1488"/>
    <n v="1233"/>
    <n v="1323"/>
    <n v="2038"/>
    <n v="2125"/>
    <n v="2254"/>
    <n v="3030"/>
    <n v="2439"/>
    <n v="2271"/>
    <n v="3318"/>
    <n v="15480"/>
    <n v="18798"/>
    <n v="22.438162544169611"/>
    <n v="76.797385620915037"/>
    <n v="92.136222910216716"/>
    <n v="101.81668042939719"/>
    <n v="97.065297138664704"/>
    <n v="81.552621048419368"/>
    <n v="85.89329021827001"/>
    <n v="72.151088348271443"/>
    <n v="85.690045248868785"/>
    <n v="82.482245519107209"/>
    <n v="87.921022067363538"/>
    <n v="82.867132867132867"/>
    <n v="83.513163573586539"/>
    <n v="83.398402839396624"/>
    <n v="566"/>
    <n v="612"/>
    <n v="1615"/>
    <n v="1211"/>
    <n v="1363"/>
    <n v="2499"/>
    <n v="2474"/>
    <n v="3124"/>
    <n v="3536"/>
    <n v="2957"/>
    <n v="2583"/>
    <n v="4004"/>
    <n v="18536"/>
    <n v="22540"/>
  </r>
  <r>
    <x v="12"/>
    <n v="409"/>
    <n v="584"/>
    <n v="1830"/>
    <n v="1463"/>
    <n v="1607"/>
    <n v="2569"/>
    <n v="2557"/>
    <n v="2755"/>
    <n v="3089"/>
    <n v="2448"/>
    <n v="2448"/>
    <n v="4286"/>
    <n v="17473"/>
    <n v="21759"/>
    <n v="68.624161073825505"/>
    <n v="79.672578444747614"/>
    <n v="94.524793388429757"/>
    <n v="107.6526857983812"/>
    <n v="102.8150991682662"/>
    <n v="96.943396226415089"/>
    <n v="94.215180545320564"/>
    <n v="86.30952380952381"/>
    <n v="94.378246257256336"/>
    <n v="89.34306569343066"/>
    <n v="112.0879120879121"/>
    <n v="92.690311418685127"/>
    <n v="95.397466695785113"/>
    <n v="94.851787271142115"/>
    <n v="596"/>
    <n v="733"/>
    <n v="1936"/>
    <n v="1359"/>
    <n v="1563"/>
    <n v="2650"/>
    <n v="2714"/>
    <n v="3192"/>
    <n v="3273"/>
    <n v="2740"/>
    <n v="2184"/>
    <n v="4624"/>
    <n v="18316"/>
    <n v="22940"/>
  </r>
  <r>
    <x v="13"/>
    <n v="3560"/>
    <n v="8279"/>
    <n v="28395"/>
    <n v="23412"/>
    <n v="29978"/>
    <n v="47141"/>
    <n v="48534"/>
    <n v="42779"/>
    <n v="49323"/>
    <n v="38517"/>
    <n v="38466"/>
    <n v="63646"/>
    <n v="294738"/>
    <n v="358384"/>
    <n v="33.619794125979787"/>
    <n v="69.33835845896148"/>
    <n v="91.522965350523776"/>
    <n v="107.84467271638491"/>
    <n v="85.213189312109151"/>
    <n v="86.446490134233116"/>
    <n v="98.656367517024094"/>
    <n v="81.865850157879635"/>
    <n v="82.867943548387103"/>
    <n v="78.372604077646201"/>
    <n v="90.382762752884233"/>
    <n v="84.564792793271593"/>
    <n v="86.083291713762492"/>
    <n v="85.809649227822334"/>
    <n v="10589"/>
    <n v="11940"/>
    <n v="31025"/>
    <n v="21709"/>
    <n v="35180"/>
    <n v="54532"/>
    <n v="49195"/>
    <n v="52255"/>
    <n v="59520"/>
    <n v="49146"/>
    <n v="42559"/>
    <n v="75263"/>
    <n v="342387"/>
    <n v="417650"/>
  </r>
  <r>
    <x v="14"/>
    <n v="263"/>
    <n v="445"/>
    <n v="1774"/>
    <n v="1424"/>
    <n v="1650"/>
    <n v="2318"/>
    <n v="2513"/>
    <n v="3157"/>
    <n v="3966"/>
    <n v="3254"/>
    <n v="3117"/>
    <n v="3906"/>
    <n v="19975"/>
    <n v="23881"/>
    <n v="46.384479717813051"/>
    <n v="61.805555555555557"/>
    <n v="95.120643431635386"/>
    <n v="96.673455532925999"/>
    <n v="108.4099868593955"/>
    <n v="93.054997992773991"/>
    <n v="88.113604488078536"/>
    <n v="82.256383533090144"/>
    <n v="93.537735849056602"/>
    <n v="86.175847457627114"/>
    <n v="94.569174757281559"/>
    <n v="84.454054054054055"/>
    <n v="90.733590733590731"/>
    <n v="89.643393393393396"/>
    <n v="567"/>
    <n v="720"/>
    <n v="1865"/>
    <n v="1473"/>
    <n v="1522"/>
    <n v="2491"/>
    <n v="2852"/>
    <n v="3838"/>
    <n v="4240"/>
    <n v="3776"/>
    <n v="3296"/>
    <n v="4625"/>
    <n v="22015"/>
    <n v="2664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n v="853445"/>
    <n v="831884"/>
    <n v="817521"/>
    <n v="843407"/>
    <n v="806016"/>
    <n v="126311"/>
    <n v="4278584"/>
    <n v="100.279296131449"/>
    <n v="94.390365393845386"/>
    <n v="90.02008469929109"/>
    <n v="91.470059367198161"/>
    <n v="90.328538320505288"/>
    <n v="96.041791107762009"/>
    <n v="851068"/>
    <n v="881323"/>
    <n v="908154"/>
    <n v="922058"/>
    <n v="892316"/>
    <n v="4454919"/>
  </r>
  <r>
    <x v="0"/>
    <x v="1"/>
    <n v="196452"/>
    <n v="172009"/>
    <n v="165774"/>
    <n v="190215"/>
    <n v="177077"/>
    <n v="6402"/>
    <n v="907929"/>
    <n v="86.677138117256717"/>
    <n v="85.505574970049764"/>
    <n v="87.502309304252819"/>
    <n v="91.545025338935332"/>
    <n v="88.568613328531697"/>
    <n v="88.580080996623352"/>
    <n v="226648"/>
    <n v="201167"/>
    <n v="189451"/>
    <n v="207783"/>
    <n v="199932"/>
    <n v="1024981"/>
  </r>
  <r>
    <x v="0"/>
    <x v="2"/>
    <n v="1049897"/>
    <n v="1003893"/>
    <n v="983295"/>
    <n v="1033622"/>
    <n v="983093"/>
    <n v="132713"/>
    <n v="5186513"/>
    <n v="97.418707711493568"/>
    <n v="92.739240085358759"/>
    <n v="89.58550662578979"/>
    <n v="91.483845957086004"/>
    <n v="90.006390490071851"/>
    <n v="94.646124929287026"/>
    <n v="1077716"/>
    <n v="1082490"/>
    <n v="1097605"/>
    <n v="1129841"/>
    <n v="1092248"/>
    <n v="5479900"/>
  </r>
  <r>
    <x v="1"/>
    <x v="0"/>
    <n v="89214"/>
    <n v="67228"/>
    <n v="57197"/>
    <n v="47427"/>
    <n v="41142"/>
    <m/>
    <n v="302208"/>
    <n v="101.17948601628601"/>
    <n v="98.841449070806874"/>
    <n v="101.334065622564"/>
    <n v="99.417251860391985"/>
    <n v="101.47243803181649"/>
    <n v="100.4400366918813"/>
    <n v="88174"/>
    <n v="68016"/>
    <n v="56444"/>
    <n v="47705"/>
    <n v="40545"/>
    <n v="300884"/>
  </r>
  <r>
    <x v="1"/>
    <x v="1"/>
    <n v="19442"/>
    <n v="12722"/>
    <n v="11474"/>
    <n v="8663"/>
    <n v="6899"/>
    <m/>
    <n v="59200"/>
    <n v="85.003497726477789"/>
    <n v="84.034612589999341"/>
    <n v="92.057124518613605"/>
    <n v="91.208675510633825"/>
    <n v="88.076088344184853"/>
    <n v="87.307907854762121"/>
    <n v="22872"/>
    <n v="15139"/>
    <n v="12464"/>
    <n v="9498"/>
    <n v="7833"/>
    <n v="67806"/>
  </r>
  <r>
    <x v="1"/>
    <x v="2"/>
    <n v="108656"/>
    <n v="79950"/>
    <n v="68671"/>
    <n v="56090"/>
    <n v="48041"/>
    <m/>
    <n v="361408"/>
    <n v="97.847738774922107"/>
    <n v="96.145751909085448"/>
    <n v="99.656063156672658"/>
    <n v="98.054297851511279"/>
    <n v="99.303402372979448"/>
    <n v="98.024898966611516"/>
    <n v="111046"/>
    <n v="83155"/>
    <n v="68908"/>
    <n v="57203"/>
    <n v="48378"/>
    <n v="368690"/>
  </r>
  <r>
    <x v="2"/>
    <x v="0"/>
    <n v="4661"/>
    <n v="13744"/>
    <n v="32228"/>
    <n v="22774"/>
    <n v="7418"/>
    <m/>
    <n v="80825"/>
    <n v="85.901216365646889"/>
    <n v="86.494650723725613"/>
    <n v="83.555002462990331"/>
    <n v="85.251179156996329"/>
    <n v="90.331222601071602"/>
    <n v="85.246748863552469"/>
    <n v="5426"/>
    <n v="15890"/>
    <n v="38571"/>
    <n v="26714"/>
    <n v="8212"/>
    <n v="94813"/>
  </r>
  <r>
    <x v="2"/>
    <x v="1"/>
    <n v="1309"/>
    <n v="2709"/>
    <n v="7043"/>
    <n v="4783"/>
    <n v="1786"/>
    <m/>
    <n v="17630"/>
    <n v="78.242677824267787"/>
    <n v="81.596385542168676"/>
    <n v="83.695781342840164"/>
    <n v="86.664250770067042"/>
    <n v="78.333333333333329"/>
    <n v="83.13292780685623"/>
    <n v="1673"/>
    <n v="3320"/>
    <n v="8415"/>
    <n v="5519"/>
    <n v="2280"/>
    <n v="21207"/>
  </r>
  <r>
    <x v="2"/>
    <x v="2"/>
    <n v="5970"/>
    <n v="16453"/>
    <n v="39271"/>
    <n v="27557"/>
    <n v="9204"/>
    <m/>
    <n v="98455"/>
    <n v="84.096351598816739"/>
    <n v="85.648099947943777"/>
    <n v="83.580215383305671"/>
    <n v="85.493128160580767"/>
    <n v="87.723980175371707"/>
    <n v="84.860368901913461"/>
    <n v="7099"/>
    <n v="19210"/>
    <n v="46986"/>
    <n v="32233"/>
    <n v="10492"/>
    <n v="116020"/>
  </r>
  <r>
    <x v="3"/>
    <x v="0"/>
    <n v="6049"/>
    <n v="22026"/>
    <n v="28698"/>
    <n v="12711"/>
    <n v="5148"/>
    <m/>
    <n v="74632"/>
    <n v="59.908883826879268"/>
    <n v="68.185617434913169"/>
    <n v="59.963643201905597"/>
    <n v="58.054350308289557"/>
    <n v="48.251944887055963"/>
    <n v="60.763863445771563"/>
    <n v="10097"/>
    <n v="32303"/>
    <n v="47859"/>
    <n v="21895"/>
    <n v="10669"/>
    <n v="122823"/>
  </r>
  <r>
    <x v="3"/>
    <x v="1"/>
    <n v="1985"/>
    <n v="5377"/>
    <n v="7652"/>
    <n v="3109"/>
    <n v="2158"/>
    <m/>
    <n v="20281"/>
    <n v="69.454163750874741"/>
    <n v="73.576902025177887"/>
    <n v="80.691764209638293"/>
    <n v="80.942462900286387"/>
    <n v="87.121517965280574"/>
    <n v="78.102976855239348"/>
    <n v="2858"/>
    <n v="7308"/>
    <n v="9483"/>
    <n v="3841"/>
    <n v="2477"/>
    <n v="25967"/>
  </r>
  <r>
    <x v="3"/>
    <x v="2"/>
    <n v="8034"/>
    <n v="27403"/>
    <n v="36350"/>
    <n v="15820"/>
    <n v="7306"/>
    <m/>
    <n v="94913"/>
    <n v="62.014666152064841"/>
    <n v="69.180278205548959"/>
    <n v="63.391580342506373"/>
    <n v="61.470313957102888"/>
    <n v="55.575840559866123"/>
    <n v="63.789905235566913"/>
    <n v="12955"/>
    <n v="39611"/>
    <n v="57342"/>
    <n v="25736"/>
    <n v="13146"/>
    <n v="148790"/>
  </r>
  <r>
    <x v="4"/>
    <x v="0"/>
    <n v="50519"/>
    <n v="54081"/>
    <n v="49595"/>
    <n v="50259"/>
    <n v="50252"/>
    <m/>
    <n v="254706"/>
    <n v="88.673383416415078"/>
    <n v="84.244878884648344"/>
    <n v="83.480617414869798"/>
    <n v="82.333764723227887"/>
    <n v="81.890328363073408"/>
    <n v="84.065825258099437"/>
    <n v="56972"/>
    <n v="64195"/>
    <n v="59409"/>
    <n v="61043"/>
    <n v="61365"/>
    <n v="302984"/>
  </r>
  <r>
    <x v="4"/>
    <x v="1"/>
    <n v="13414"/>
    <n v="13127"/>
    <n v="11631"/>
    <n v="11117"/>
    <n v="12250"/>
    <m/>
    <n v="61539"/>
    <n v="82.8894518939628"/>
    <n v="85.295646523716698"/>
    <n v="85.540928145914535"/>
    <n v="86.171614603519103"/>
    <n v="89.579524680073121"/>
    <n v="85.773422908594213"/>
    <n v="16183"/>
    <n v="15390"/>
    <n v="13597"/>
    <n v="12901"/>
    <n v="13675"/>
    <n v="71746"/>
  </r>
  <r>
    <x v="4"/>
    <x v="2"/>
    <n v="63933"/>
    <n v="67208"/>
    <n v="61226"/>
    <n v="61376"/>
    <n v="62502"/>
    <m/>
    <n v="316245"/>
    <n v="87.393889686282549"/>
    <n v="84.448074385876737"/>
    <n v="83.864339917267074"/>
    <n v="83.003353889429832"/>
    <n v="83.291577825159919"/>
    <n v="84.392762789208234"/>
    <n v="73155"/>
    <n v="79585"/>
    <n v="73006"/>
    <n v="73944"/>
    <n v="75040"/>
    <n v="374730"/>
  </r>
  <r>
    <x v="5"/>
    <x v="0"/>
    <n v="41994"/>
    <n v="49105"/>
    <n v="51182"/>
    <n v="49528"/>
    <n v="54475"/>
    <m/>
    <n v="246284"/>
    <n v="104.4912787081042"/>
    <n v="99.843438656419011"/>
    <n v="98.347488566926714"/>
    <n v="94.895769466584923"/>
    <n v="101.06116542678519"/>
    <n v="99.505470530245489"/>
    <n v="40189"/>
    <n v="49182"/>
    <n v="52042"/>
    <n v="52192"/>
    <n v="53903"/>
    <n v="247508"/>
  </r>
  <r>
    <x v="5"/>
    <x v="1"/>
    <n v="9525"/>
    <n v="9944"/>
    <n v="10388"/>
    <n v="10181"/>
    <n v="11110"/>
    <m/>
    <n v="51148"/>
    <n v="87.161420204978043"/>
    <n v="86.938275922364056"/>
    <n v="88.710503842869343"/>
    <n v="89.589933122140096"/>
    <n v="87.055320482682959"/>
    <n v="87.88014157589086"/>
    <n v="10928"/>
    <n v="11438"/>
    <n v="11710"/>
    <n v="11364"/>
    <n v="12762"/>
    <n v="58202"/>
  </r>
  <r>
    <x v="5"/>
    <x v="2"/>
    <n v="51519"/>
    <n v="59049"/>
    <n v="61570"/>
    <n v="59709"/>
    <n v="65585"/>
    <m/>
    <n v="297432"/>
    <n v="100.7864311285874"/>
    <n v="97.408446057406792"/>
    <n v="96.577362278830464"/>
    <n v="93.947070300207685"/>
    <n v="98.379959498987475"/>
    <n v="97.292205030911646"/>
    <n v="51117"/>
    <n v="60620"/>
    <n v="63752"/>
    <n v="63556"/>
    <n v="66665"/>
    <n v="305710"/>
  </r>
  <r>
    <x v="6"/>
    <x v="0"/>
    <n v="24448"/>
    <n v="64784"/>
    <n v="85323"/>
    <n v="120754"/>
    <n v="116897"/>
    <m/>
    <n v="412206"/>
    <n v="94.135766816834163"/>
    <n v="90.143040017810435"/>
    <n v="85.940049555810717"/>
    <n v="85.728687453853581"/>
    <n v="85.717323556370303"/>
    <n v="86.898758727695892"/>
    <n v="25971"/>
    <n v="71868"/>
    <n v="99282"/>
    <n v="140856"/>
    <n v="136375"/>
    <n v="474352"/>
  </r>
  <r>
    <x v="6"/>
    <x v="1"/>
    <n v="5361"/>
    <n v="14184"/>
    <n v="18704"/>
    <n v="31555"/>
    <n v="29855"/>
    <m/>
    <n v="99659"/>
    <n v="80.098610488570145"/>
    <n v="85.245507542520585"/>
    <n v="89.11334508552099"/>
    <n v="90.986419076727898"/>
    <n v="89.989751627682665"/>
    <n v="88.840057765337235"/>
    <n v="6693"/>
    <n v="16639"/>
    <n v="20989"/>
    <n v="34681"/>
    <n v="33176"/>
    <n v="112178"/>
  </r>
  <r>
    <x v="6"/>
    <x v="2"/>
    <n v="29809"/>
    <n v="78968"/>
    <n v="104027"/>
    <n v="152309"/>
    <n v="146752"/>
    <m/>
    <n v="511865"/>
    <n v="91.259490570658826"/>
    <n v="89.222321398307471"/>
    <n v="86.493834756508221"/>
    <n v="86.767462130491012"/>
    <n v="86.553308444066971"/>
    <n v="87.270045862956707"/>
    <n v="32664"/>
    <n v="88507"/>
    <n v="120271"/>
    <n v="175537"/>
    <n v="169551"/>
    <n v="586530"/>
  </r>
  <r>
    <x v="7"/>
    <x v="0"/>
    <n v="342428"/>
    <n v="176076"/>
    <n v="132398"/>
    <n v="137632"/>
    <n v="187369"/>
    <m/>
    <n v="975903"/>
    <n v="105.8382451574617"/>
    <n v="101.3947274465316"/>
    <n v="98.359657073235965"/>
    <n v="100.3873057089299"/>
    <n v="95.530142350205978"/>
    <n v="101.12607198073439"/>
    <n v="323539"/>
    <n v="173654"/>
    <n v="134606"/>
    <n v="137101"/>
    <n v="196136"/>
    <n v="965036"/>
  </r>
  <r>
    <x v="7"/>
    <x v="1"/>
    <n v="77569"/>
    <n v="35036"/>
    <n v="23136"/>
    <n v="27560"/>
    <n v="40359"/>
    <m/>
    <n v="203660"/>
    <n v="93.568231987551414"/>
    <n v="90.943543153796242"/>
    <n v="90.954121948342959"/>
    <n v="94.428835743164527"/>
    <n v="91.818905699010358"/>
    <n v="92.571044162833402"/>
    <n v="82901"/>
    <n v="38525"/>
    <n v="25437"/>
    <n v="29186"/>
    <n v="43955"/>
    <n v="220004"/>
  </r>
  <r>
    <x v="7"/>
    <x v="2"/>
    <n v="419997"/>
    <n v="211112"/>
    <n v="155534"/>
    <n v="165192"/>
    <n v="227728"/>
    <m/>
    <n v="1179563"/>
    <n v="103.3355476823147"/>
    <n v="99.497122712426773"/>
    <n v="97.18263216760495"/>
    <n v="99.341499936856152"/>
    <n v="94.850702441990748"/>
    <n v="99.537821508134741"/>
    <n v="406440"/>
    <n v="212179"/>
    <n v="160043"/>
    <n v="166287"/>
    <n v="240091"/>
    <n v="1185040"/>
  </r>
  <r>
    <x v="8"/>
    <x v="0"/>
    <n v="20419"/>
    <n v="37365"/>
    <n v="82075"/>
    <n v="63166"/>
    <n v="17490"/>
    <m/>
    <n v="220515"/>
    <n v="85.267465653317743"/>
    <n v="85.397906477122092"/>
    <n v="81.617127912411377"/>
    <n v="82.356775926360527"/>
    <n v="80.045766590389022"/>
    <n v="82.648701323038864"/>
    <n v="23947"/>
    <n v="43754"/>
    <n v="100561"/>
    <n v="76698"/>
    <n v="21850"/>
    <n v="266810"/>
  </r>
  <r>
    <x v="8"/>
    <x v="1"/>
    <n v="5106"/>
    <n v="8141"/>
    <n v="17319"/>
    <n v="14526"/>
    <n v="3444"/>
    <m/>
    <n v="48536"/>
    <n v="78.893695920889982"/>
    <n v="81.794433839043506"/>
    <n v="84.955361522613558"/>
    <n v="87.448076575763054"/>
    <n v="85.079051383399204"/>
    <n v="84.454497998955972"/>
    <n v="6472"/>
    <n v="9953"/>
    <n v="20386"/>
    <n v="16611"/>
    <n v="4048"/>
    <n v="57470"/>
  </r>
  <r>
    <x v="8"/>
    <x v="2"/>
    <n v="25525"/>
    <n v="45506"/>
    <n v="99394"/>
    <n v="77692"/>
    <n v="20934"/>
    <m/>
    <n v="269051"/>
    <n v="83.911371182484629"/>
    <n v="84.730109669130655"/>
    <n v="82.179797762656364"/>
    <n v="83.263136460577215"/>
    <n v="80.832496717893278"/>
    <n v="82.968730726532627"/>
    <n v="30419"/>
    <n v="53707"/>
    <n v="120947"/>
    <n v="93309"/>
    <n v="25898"/>
    <n v="324280"/>
  </r>
  <r>
    <x v="9"/>
    <x v="0"/>
    <n v="141765"/>
    <n v="140299"/>
    <n v="93098"/>
    <n v="99807"/>
    <n v="72236"/>
    <m/>
    <n v="547205"/>
    <n v="103.0838253686629"/>
    <n v="102.7537919568768"/>
    <n v="101.7420003497115"/>
    <n v="104.1044309078772"/>
    <n v="102.6838005344857"/>
    <n v="102.8992811031484"/>
    <n v="137524"/>
    <n v="136539"/>
    <n v="91504"/>
    <n v="95872"/>
    <n v="70348"/>
    <n v="531787"/>
  </r>
  <r>
    <x v="9"/>
    <x v="1"/>
    <n v="30174"/>
    <n v="28483"/>
    <n v="18601"/>
    <n v="24073"/>
    <n v="15482"/>
    <m/>
    <n v="116813"/>
    <n v="83.572912339011211"/>
    <n v="88.081763923678764"/>
    <n v="88.652178057382514"/>
    <n v="94.281909685505028"/>
    <n v="89.563808862663421"/>
    <n v="88.332085630241295"/>
    <n v="36105"/>
    <n v="32337"/>
    <n v="20982"/>
    <n v="25533"/>
    <n v="17286"/>
    <n v="132243"/>
  </r>
  <r>
    <x v="9"/>
    <x v="2"/>
    <n v="171939"/>
    <n v="168782"/>
    <n v="111699"/>
    <n v="123880"/>
    <n v="87718"/>
    <m/>
    <n v="664018"/>
    <n v="99.026660292923424"/>
    <n v="99.944337857362797"/>
    <n v="99.300357377807018"/>
    <n v="102.0386310283761"/>
    <n v="100.0958532076591"/>
    <n v="99.998192852732558"/>
    <n v="173629"/>
    <n v="168876"/>
    <n v="112486"/>
    <n v="121405"/>
    <n v="87634"/>
    <n v="664030"/>
  </r>
  <r>
    <x v="10"/>
    <x v="0"/>
    <n v="82863"/>
    <n v="150301"/>
    <n v="119396"/>
    <n v="137596"/>
    <n v="199967"/>
    <m/>
    <n v="690123"/>
    <n v="102.2406751637939"/>
    <n v="94.75598761812897"/>
    <n v="92.308881741712028"/>
    <n v="94.552751111508144"/>
    <n v="86.14254636310767"/>
    <n v="92.427022451745628"/>
    <n v="81047"/>
    <n v="158619"/>
    <n v="129344"/>
    <n v="145523"/>
    <n v="232135"/>
    <n v="746668"/>
  </r>
  <r>
    <x v="10"/>
    <x v="1"/>
    <n v="20250"/>
    <n v="30128"/>
    <n v="22483"/>
    <n v="32641"/>
    <n v="42403"/>
    <m/>
    <n v="147905"/>
    <n v="82.575541328548709"/>
    <n v="83.72842731289775"/>
    <n v="85.669105319311086"/>
    <n v="97.721693311777742"/>
    <n v="85.679935340472824"/>
    <n v="87.186545784652381"/>
    <n v="24523"/>
    <n v="35983"/>
    <n v="26244"/>
    <n v="33402"/>
    <n v="49490"/>
    <n v="169642"/>
  </r>
  <r>
    <x v="10"/>
    <x v="2"/>
    <n v="103113"/>
    <n v="180429"/>
    <n v="141879"/>
    <n v="170237"/>
    <n v="242370"/>
    <m/>
    <n v="838028"/>
    <n v="97.672634271099739"/>
    <n v="92.716929939055092"/>
    <n v="91.188909170373037"/>
    <n v="95.144334218247863"/>
    <n v="86.061251664447397"/>
    <n v="91.456821381410222"/>
    <n v="105570"/>
    <n v="194602"/>
    <n v="155588"/>
    <n v="178925"/>
    <n v="281625"/>
    <n v="916310"/>
  </r>
  <r>
    <x v="11"/>
    <x v="0"/>
    <m/>
    <n v="2321"/>
    <n v="2725"/>
    <n v="10434"/>
    <m/>
    <m/>
    <n v="15480"/>
    <m/>
    <n v="75.40610786224822"/>
    <n v="81.611260856543879"/>
    <n v="86.096212558791976"/>
    <m/>
    <n v="83.513163573586539"/>
    <n v="0"/>
    <n v="3078"/>
    <n v="3339"/>
    <n v="12119"/>
    <n v="0"/>
    <n v="18536"/>
  </r>
  <r>
    <x v="11"/>
    <x v="1"/>
    <m/>
    <n v="435"/>
    <n v="598"/>
    <n v="2285"/>
    <m/>
    <m/>
    <n v="3318"/>
    <m/>
    <n v="75.129533678756474"/>
    <n v="82.255845942228333"/>
    <n v="84.692364714603414"/>
    <m/>
    <n v="82.867132867132867"/>
    <n v="0"/>
    <n v="579"/>
    <n v="727"/>
    <n v="2698"/>
    <n v="0"/>
    <n v="4004"/>
  </r>
  <r>
    <x v="11"/>
    <x v="2"/>
    <m/>
    <n v="2756"/>
    <n v="3323"/>
    <n v="12719"/>
    <m/>
    <m/>
    <n v="18798"/>
    <m/>
    <n v="75.362318840579704"/>
    <n v="81.726512543039846"/>
    <n v="85.840588513194305"/>
    <m/>
    <n v="83.398402839396624"/>
    <n v="0"/>
    <n v="3657"/>
    <n v="4066"/>
    <n v="14817"/>
    <n v="0"/>
    <n v="22540"/>
  </r>
  <r>
    <x v="12"/>
    <x v="0"/>
    <m/>
    <n v="1044"/>
    <n v="6831"/>
    <n v="9598"/>
    <m/>
    <m/>
    <n v="17473"/>
    <m/>
    <n v="94.394213381555147"/>
    <n v="95.112781954887211"/>
    <n v="95.712006382130042"/>
    <m/>
    <n v="95.397466695785113"/>
    <n v="0"/>
    <n v="1106"/>
    <n v="7182"/>
    <n v="10028"/>
    <n v="0"/>
    <n v="18316"/>
  </r>
  <r>
    <x v="12"/>
    <x v="1"/>
    <m/>
    <n v="225"/>
    <n v="1480"/>
    <n v="2581"/>
    <m/>
    <m/>
    <n v="4286"/>
    <m/>
    <n v="85.877862595419842"/>
    <n v="95.979247730220493"/>
    <n v="91.524822695035468"/>
    <m/>
    <n v="92.690311418685127"/>
    <n v="0"/>
    <n v="262"/>
    <n v="1542"/>
    <n v="2820"/>
    <n v="0"/>
    <n v="4624"/>
  </r>
  <r>
    <x v="12"/>
    <x v="2"/>
    <m/>
    <n v="1269"/>
    <n v="8311"/>
    <n v="12179"/>
    <m/>
    <m/>
    <n v="21759"/>
    <m/>
    <n v="92.763157894736835"/>
    <n v="95.265933058230175"/>
    <n v="94.792963885429643"/>
    <m/>
    <n v="94.851787271142115"/>
    <n v="0"/>
    <n v="1368"/>
    <n v="8724"/>
    <n v="12848"/>
    <n v="0"/>
    <n v="22940"/>
  </r>
  <r>
    <x v="13"/>
    <x v="0"/>
    <n v="49085"/>
    <n v="50353"/>
    <n v="59957"/>
    <n v="81721"/>
    <n v="53622"/>
    <m/>
    <n v="294738"/>
    <n v="84.364580110687157"/>
    <n v="84.101082308925712"/>
    <n v="86.589258119954366"/>
    <n v="86.649631011960295"/>
    <n v="88.226002829971378"/>
    <n v="86.083291713762492"/>
    <n v="58182"/>
    <n v="59872"/>
    <n v="69243"/>
    <n v="94312"/>
    <n v="60778"/>
    <n v="342387"/>
  </r>
  <r>
    <x v="13"/>
    <x v="1"/>
    <n v="12317"/>
    <n v="10920"/>
    <n v="11937"/>
    <n v="17141"/>
    <n v="11331"/>
    <m/>
    <n v="63646"/>
    <n v="79.773316062176164"/>
    <n v="80.140907089387937"/>
    <n v="88.304482911673318"/>
    <n v="86.882254549140853"/>
    <n v="87.498069498069498"/>
    <n v="84.564792793271593"/>
    <n v="15440"/>
    <n v="13626"/>
    <n v="13518"/>
    <n v="19729"/>
    <n v="12950"/>
    <n v="75263"/>
  </r>
  <r>
    <x v="13"/>
    <x v="2"/>
    <n v="61402"/>
    <n v="61273"/>
    <n v="71894"/>
    <n v="98862"/>
    <n v="64953"/>
    <m/>
    <n v="358384"/>
    <n v="83.401700578631392"/>
    <n v="83.366894337260874"/>
    <n v="86.869419170865498"/>
    <n v="86.68987469418893"/>
    <n v="88.09814453125"/>
    <n v="85.809649227822334"/>
    <n v="73622"/>
    <n v="73498"/>
    <n v="82761"/>
    <n v="114041"/>
    <n v="73728"/>
    <n v="417650"/>
  </r>
  <r>
    <x v="14"/>
    <x v="0"/>
    <m/>
    <n v="3157"/>
    <n v="16818"/>
    <m/>
    <m/>
    <m/>
    <n v="19975"/>
    <m/>
    <n v="97.228210655990139"/>
    <n v="89.609974424552433"/>
    <m/>
    <m/>
    <n v="90.733590733590731"/>
    <n v="0"/>
    <n v="3247"/>
    <n v="18768"/>
    <n v="0"/>
    <n v="0"/>
    <n v="22015"/>
  </r>
  <r>
    <x v="14"/>
    <x v="1"/>
    <m/>
    <n v="578"/>
    <n v="3328"/>
    <m/>
    <m/>
    <m/>
    <n v="3906"/>
    <m/>
    <n v="86.526946107784426"/>
    <n v="84.104119282284557"/>
    <m/>
    <m/>
    <n v="84.454054054054055"/>
    <n v="0"/>
    <n v="668"/>
    <n v="3957"/>
    <n v="0"/>
    <n v="0"/>
    <n v="4625"/>
  </r>
  <r>
    <x v="14"/>
    <x v="2"/>
    <m/>
    <n v="3735"/>
    <n v="20146"/>
    <m/>
    <m/>
    <m/>
    <n v="23881"/>
    <m/>
    <n v="95.402298850574709"/>
    <n v="88.651265126512655"/>
    <m/>
    <m/>
    <n v="89.643393393393396"/>
    <n v="0"/>
    <n v="3915"/>
    <n v="22725"/>
    <n v="0"/>
    <n v="0"/>
    <n v="26640"/>
  </r>
  <r>
    <x v="15"/>
    <x v="0"/>
    <m/>
    <m/>
    <m/>
    <m/>
    <m/>
    <n v="126311"/>
    <n v="126311"/>
    <m/>
    <m/>
    <m/>
    <m/>
    <m/>
    <m/>
    <m/>
    <m/>
    <m/>
    <m/>
    <m/>
    <m/>
  </r>
  <r>
    <x v="15"/>
    <x v="1"/>
    <m/>
    <m/>
    <m/>
    <m/>
    <m/>
    <n v="6402"/>
    <n v="6402"/>
    <m/>
    <m/>
    <m/>
    <m/>
    <m/>
    <m/>
    <m/>
    <m/>
    <m/>
    <m/>
    <m/>
    <m/>
  </r>
  <r>
    <x v="15"/>
    <x v="2"/>
    <m/>
    <m/>
    <m/>
    <m/>
    <m/>
    <n v="132713"/>
    <n v="132713"/>
    <m/>
    <m/>
    <m/>
    <m/>
    <m/>
    <m/>
    <m/>
    <m/>
    <m/>
    <m/>
    <m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">
  <r>
    <x v="0"/>
    <x v="0"/>
    <n v="853445"/>
    <n v="831884"/>
    <n v="817521"/>
    <n v="843407"/>
    <n v="806016"/>
    <n v="126311"/>
    <n v="4278584"/>
    <n v="100.279296131449"/>
    <n v="94.390365393845386"/>
    <n v="90.02008469929109"/>
    <n v="91.470059367198161"/>
    <n v="90.328538320505288"/>
    <n v="96.041791107762009"/>
    <n v="851068"/>
    <n v="881323"/>
    <n v="908154"/>
    <n v="922058"/>
    <n v="892316"/>
    <n v="4454919"/>
  </r>
  <r>
    <x v="0"/>
    <x v="1"/>
    <n v="196452"/>
    <n v="172009"/>
    <n v="165774"/>
    <n v="190215"/>
    <n v="177077"/>
    <n v="6402"/>
    <n v="907929"/>
    <n v="86.677138117256717"/>
    <n v="85.505574970049764"/>
    <n v="87.502309304252819"/>
    <n v="91.545025338935332"/>
    <n v="88.568613328531697"/>
    <n v="88.580080996623352"/>
    <n v="226648"/>
    <n v="201167"/>
    <n v="189451"/>
    <n v="207783"/>
    <n v="199932"/>
    <n v="1024981"/>
  </r>
  <r>
    <x v="0"/>
    <x v="2"/>
    <n v="1049897"/>
    <n v="1003893"/>
    <n v="983295"/>
    <n v="1033622"/>
    <n v="983093"/>
    <n v="132713"/>
    <n v="5186513"/>
    <n v="97.418707711493568"/>
    <n v="92.739240085358759"/>
    <n v="89.58550662578979"/>
    <n v="91.483845957086004"/>
    <n v="90.006390490071851"/>
    <n v="94.646124929287026"/>
    <n v="1077716"/>
    <n v="1082490"/>
    <n v="1097605"/>
    <n v="1129841"/>
    <n v="1092248"/>
    <n v="5479900"/>
  </r>
  <r>
    <x v="1"/>
    <x v="0"/>
    <n v="89214"/>
    <n v="67228"/>
    <n v="57197"/>
    <n v="47427"/>
    <n v="41142"/>
    <m/>
    <n v="302208"/>
    <n v="101.17948601628601"/>
    <n v="98.841449070806874"/>
    <n v="101.334065622564"/>
    <n v="99.417251860391985"/>
    <n v="101.47243803181649"/>
    <n v="100.4400366918813"/>
    <n v="88174"/>
    <n v="68016"/>
    <n v="56444"/>
    <n v="47705"/>
    <n v="40545"/>
    <n v="300884"/>
  </r>
  <r>
    <x v="1"/>
    <x v="1"/>
    <n v="19442"/>
    <n v="12722"/>
    <n v="11474"/>
    <n v="8663"/>
    <n v="6899"/>
    <m/>
    <n v="59200"/>
    <n v="85.003497726477789"/>
    <n v="84.034612589999341"/>
    <n v="92.057124518613605"/>
    <n v="91.208675510633825"/>
    <n v="88.076088344184853"/>
    <n v="87.307907854762121"/>
    <n v="22872"/>
    <n v="15139"/>
    <n v="12464"/>
    <n v="9498"/>
    <n v="7833"/>
    <n v="67806"/>
  </r>
  <r>
    <x v="1"/>
    <x v="2"/>
    <n v="108656"/>
    <n v="79950"/>
    <n v="68671"/>
    <n v="56090"/>
    <n v="48041"/>
    <m/>
    <n v="361408"/>
    <n v="97.847738774922107"/>
    <n v="96.145751909085448"/>
    <n v="99.656063156672658"/>
    <n v="98.054297851511279"/>
    <n v="99.303402372979448"/>
    <n v="98.024898966611516"/>
    <n v="111046"/>
    <n v="83155"/>
    <n v="68908"/>
    <n v="57203"/>
    <n v="48378"/>
    <n v="368690"/>
  </r>
  <r>
    <x v="2"/>
    <x v="0"/>
    <n v="4661"/>
    <n v="13744"/>
    <n v="32228"/>
    <n v="22774"/>
    <n v="7418"/>
    <m/>
    <n v="80825"/>
    <n v="85.901216365646889"/>
    <n v="86.494650723725613"/>
    <n v="83.555002462990331"/>
    <n v="85.251179156996329"/>
    <n v="90.331222601071602"/>
    <n v="85.246748863552469"/>
    <n v="5426"/>
    <n v="15890"/>
    <n v="38571"/>
    <n v="26714"/>
    <n v="8212"/>
    <n v="94813"/>
  </r>
  <r>
    <x v="2"/>
    <x v="1"/>
    <n v="1309"/>
    <n v="2709"/>
    <n v="7043"/>
    <n v="4783"/>
    <n v="1786"/>
    <m/>
    <n v="17630"/>
    <n v="78.242677824267787"/>
    <n v="81.596385542168676"/>
    <n v="83.695781342840164"/>
    <n v="86.664250770067042"/>
    <n v="78.333333333333329"/>
    <n v="83.13292780685623"/>
    <n v="1673"/>
    <n v="3320"/>
    <n v="8415"/>
    <n v="5519"/>
    <n v="2280"/>
    <n v="21207"/>
  </r>
  <r>
    <x v="2"/>
    <x v="2"/>
    <n v="5970"/>
    <n v="16453"/>
    <n v="39271"/>
    <n v="27557"/>
    <n v="9204"/>
    <m/>
    <n v="98455"/>
    <n v="84.096351598816739"/>
    <n v="85.648099947943777"/>
    <n v="83.580215383305671"/>
    <n v="85.493128160580767"/>
    <n v="87.723980175371707"/>
    <n v="84.860368901913461"/>
    <n v="7099"/>
    <n v="19210"/>
    <n v="46986"/>
    <n v="32233"/>
    <n v="10492"/>
    <n v="116020"/>
  </r>
  <r>
    <x v="3"/>
    <x v="0"/>
    <n v="6049"/>
    <n v="22026"/>
    <n v="28698"/>
    <n v="12711"/>
    <n v="5148"/>
    <m/>
    <n v="74632"/>
    <n v="59.908883826879268"/>
    <n v="68.185617434913169"/>
    <n v="59.963643201905597"/>
    <n v="58.054350308289557"/>
    <n v="48.251944887055963"/>
    <n v="60.763863445771563"/>
    <n v="10097"/>
    <n v="32303"/>
    <n v="47859"/>
    <n v="21895"/>
    <n v="10669"/>
    <n v="122823"/>
  </r>
  <r>
    <x v="3"/>
    <x v="1"/>
    <n v="1985"/>
    <n v="5377"/>
    <n v="7652"/>
    <n v="3109"/>
    <n v="2158"/>
    <m/>
    <n v="20281"/>
    <n v="69.454163750874741"/>
    <n v="73.576902025177887"/>
    <n v="80.691764209638293"/>
    <n v="80.942462900286387"/>
    <n v="87.121517965280574"/>
    <n v="78.102976855239348"/>
    <n v="2858"/>
    <n v="7308"/>
    <n v="9483"/>
    <n v="3841"/>
    <n v="2477"/>
    <n v="25967"/>
  </r>
  <r>
    <x v="3"/>
    <x v="2"/>
    <n v="8034"/>
    <n v="27403"/>
    <n v="36350"/>
    <n v="15820"/>
    <n v="7306"/>
    <m/>
    <n v="94913"/>
    <n v="62.014666152064841"/>
    <n v="69.180278205548959"/>
    <n v="63.391580342506373"/>
    <n v="61.470313957102888"/>
    <n v="55.575840559866123"/>
    <n v="63.789905235566913"/>
    <n v="12955"/>
    <n v="39611"/>
    <n v="57342"/>
    <n v="25736"/>
    <n v="13146"/>
    <n v="148790"/>
  </r>
  <r>
    <x v="4"/>
    <x v="0"/>
    <n v="50519"/>
    <n v="54081"/>
    <n v="49595"/>
    <n v="50259"/>
    <n v="50252"/>
    <m/>
    <n v="254706"/>
    <n v="88.673383416415078"/>
    <n v="84.244878884648344"/>
    <n v="83.480617414869798"/>
    <n v="82.333764723227887"/>
    <n v="81.890328363073408"/>
    <n v="84.065825258099437"/>
    <n v="56972"/>
    <n v="64195"/>
    <n v="59409"/>
    <n v="61043"/>
    <n v="61365"/>
    <n v="302984"/>
  </r>
  <r>
    <x v="4"/>
    <x v="1"/>
    <n v="13414"/>
    <n v="13127"/>
    <n v="11631"/>
    <n v="11117"/>
    <n v="12250"/>
    <m/>
    <n v="61539"/>
    <n v="82.8894518939628"/>
    <n v="85.295646523716698"/>
    <n v="85.540928145914535"/>
    <n v="86.171614603519103"/>
    <n v="89.579524680073121"/>
    <n v="85.773422908594213"/>
    <n v="16183"/>
    <n v="15390"/>
    <n v="13597"/>
    <n v="12901"/>
    <n v="13675"/>
    <n v="71746"/>
  </r>
  <r>
    <x v="4"/>
    <x v="2"/>
    <n v="63933"/>
    <n v="67208"/>
    <n v="61226"/>
    <n v="61376"/>
    <n v="62502"/>
    <m/>
    <n v="316245"/>
    <n v="87.393889686282549"/>
    <n v="84.448074385876737"/>
    <n v="83.864339917267074"/>
    <n v="83.003353889429832"/>
    <n v="83.291577825159919"/>
    <n v="84.392762789208234"/>
    <n v="73155"/>
    <n v="79585"/>
    <n v="73006"/>
    <n v="73944"/>
    <n v="75040"/>
    <n v="374730"/>
  </r>
  <r>
    <x v="5"/>
    <x v="0"/>
    <n v="41994"/>
    <n v="49105"/>
    <n v="51182"/>
    <n v="49528"/>
    <n v="54475"/>
    <m/>
    <n v="246284"/>
    <n v="104.4912787081042"/>
    <n v="99.843438656419011"/>
    <n v="98.347488566926714"/>
    <n v="94.895769466584923"/>
    <n v="101.06116542678519"/>
    <n v="99.505470530245489"/>
    <n v="40189"/>
    <n v="49182"/>
    <n v="52042"/>
    <n v="52192"/>
    <n v="53903"/>
    <n v="247508"/>
  </r>
  <r>
    <x v="5"/>
    <x v="1"/>
    <n v="9525"/>
    <n v="9944"/>
    <n v="10388"/>
    <n v="10181"/>
    <n v="11110"/>
    <m/>
    <n v="51148"/>
    <n v="87.161420204978043"/>
    <n v="86.938275922364056"/>
    <n v="88.710503842869343"/>
    <n v="89.589933122140096"/>
    <n v="87.055320482682959"/>
    <n v="87.88014157589086"/>
    <n v="10928"/>
    <n v="11438"/>
    <n v="11710"/>
    <n v="11364"/>
    <n v="12762"/>
    <n v="58202"/>
  </r>
  <r>
    <x v="5"/>
    <x v="2"/>
    <n v="51519"/>
    <n v="59049"/>
    <n v="61570"/>
    <n v="59709"/>
    <n v="65585"/>
    <m/>
    <n v="297432"/>
    <n v="100.7864311285874"/>
    <n v="97.408446057406792"/>
    <n v="96.577362278830464"/>
    <n v="93.947070300207685"/>
    <n v="98.379959498987475"/>
    <n v="97.292205030911646"/>
    <n v="51117"/>
    <n v="60620"/>
    <n v="63752"/>
    <n v="63556"/>
    <n v="66665"/>
    <n v="305710"/>
  </r>
  <r>
    <x v="6"/>
    <x v="0"/>
    <n v="24448"/>
    <n v="64784"/>
    <n v="85323"/>
    <n v="120754"/>
    <n v="116897"/>
    <m/>
    <n v="412206"/>
    <n v="94.135766816834163"/>
    <n v="90.143040017810435"/>
    <n v="85.940049555810717"/>
    <n v="85.728687453853581"/>
    <n v="85.717323556370303"/>
    <n v="86.898758727695892"/>
    <n v="25971"/>
    <n v="71868"/>
    <n v="99282"/>
    <n v="140856"/>
    <n v="136375"/>
    <n v="474352"/>
  </r>
  <r>
    <x v="6"/>
    <x v="1"/>
    <n v="5361"/>
    <n v="14184"/>
    <n v="18704"/>
    <n v="31555"/>
    <n v="29855"/>
    <m/>
    <n v="99659"/>
    <n v="80.098610488570145"/>
    <n v="85.245507542520585"/>
    <n v="89.11334508552099"/>
    <n v="90.986419076727898"/>
    <n v="89.989751627682665"/>
    <n v="88.840057765337235"/>
    <n v="6693"/>
    <n v="16639"/>
    <n v="20989"/>
    <n v="34681"/>
    <n v="33176"/>
    <n v="112178"/>
  </r>
  <r>
    <x v="6"/>
    <x v="2"/>
    <n v="29809"/>
    <n v="78968"/>
    <n v="104027"/>
    <n v="152309"/>
    <n v="146752"/>
    <m/>
    <n v="511865"/>
    <n v="91.259490570658826"/>
    <n v="89.222321398307471"/>
    <n v="86.493834756508221"/>
    <n v="86.767462130491012"/>
    <n v="86.553308444066971"/>
    <n v="87.270045862956707"/>
    <n v="32664"/>
    <n v="88507"/>
    <n v="120271"/>
    <n v="175537"/>
    <n v="169551"/>
    <n v="586530"/>
  </r>
  <r>
    <x v="7"/>
    <x v="0"/>
    <n v="342428"/>
    <n v="176076"/>
    <n v="132398"/>
    <n v="137632"/>
    <n v="187369"/>
    <m/>
    <n v="975903"/>
    <n v="105.8382451574617"/>
    <n v="101.3947274465316"/>
    <n v="98.359657073235965"/>
    <n v="100.3873057089299"/>
    <n v="95.530142350205978"/>
    <n v="101.12607198073439"/>
    <n v="323539"/>
    <n v="173654"/>
    <n v="134606"/>
    <n v="137101"/>
    <n v="196136"/>
    <n v="965036"/>
  </r>
  <r>
    <x v="7"/>
    <x v="1"/>
    <n v="77569"/>
    <n v="35036"/>
    <n v="23136"/>
    <n v="27560"/>
    <n v="40359"/>
    <m/>
    <n v="203660"/>
    <n v="93.568231987551414"/>
    <n v="90.943543153796242"/>
    <n v="90.954121948342959"/>
    <n v="94.428835743164527"/>
    <n v="91.818905699010358"/>
    <n v="92.571044162833402"/>
    <n v="82901"/>
    <n v="38525"/>
    <n v="25437"/>
    <n v="29186"/>
    <n v="43955"/>
    <n v="220004"/>
  </r>
  <r>
    <x v="7"/>
    <x v="2"/>
    <n v="419997"/>
    <n v="211112"/>
    <n v="155534"/>
    <n v="165192"/>
    <n v="227728"/>
    <m/>
    <n v="1179563"/>
    <n v="103.3355476823147"/>
    <n v="99.497122712426773"/>
    <n v="97.18263216760495"/>
    <n v="99.341499936856152"/>
    <n v="94.850702441990748"/>
    <n v="99.537821508134741"/>
    <n v="406440"/>
    <n v="212179"/>
    <n v="160043"/>
    <n v="166287"/>
    <n v="240091"/>
    <n v="1185040"/>
  </r>
  <r>
    <x v="8"/>
    <x v="0"/>
    <n v="20419"/>
    <n v="37365"/>
    <n v="82075"/>
    <n v="63166"/>
    <n v="17490"/>
    <m/>
    <n v="220515"/>
    <n v="85.267465653317743"/>
    <n v="85.397906477122092"/>
    <n v="81.617127912411377"/>
    <n v="82.356775926360527"/>
    <n v="80.045766590389022"/>
    <n v="82.648701323038864"/>
    <n v="23947"/>
    <n v="43754"/>
    <n v="100561"/>
    <n v="76698"/>
    <n v="21850"/>
    <n v="266810"/>
  </r>
  <r>
    <x v="8"/>
    <x v="1"/>
    <n v="5106"/>
    <n v="8141"/>
    <n v="17319"/>
    <n v="14526"/>
    <n v="3444"/>
    <m/>
    <n v="48536"/>
    <n v="78.893695920889982"/>
    <n v="81.794433839043506"/>
    <n v="84.955361522613558"/>
    <n v="87.448076575763054"/>
    <n v="85.079051383399204"/>
    <n v="84.454497998955972"/>
    <n v="6472"/>
    <n v="9953"/>
    <n v="20386"/>
    <n v="16611"/>
    <n v="4048"/>
    <n v="57470"/>
  </r>
  <r>
    <x v="8"/>
    <x v="2"/>
    <n v="25525"/>
    <n v="45506"/>
    <n v="99394"/>
    <n v="77692"/>
    <n v="20934"/>
    <m/>
    <n v="269051"/>
    <n v="83.911371182484629"/>
    <n v="84.730109669130655"/>
    <n v="82.179797762656364"/>
    <n v="83.263136460577215"/>
    <n v="80.832496717893278"/>
    <n v="82.968730726532627"/>
    <n v="30419"/>
    <n v="53707"/>
    <n v="120947"/>
    <n v="93309"/>
    <n v="25898"/>
    <n v="324280"/>
  </r>
  <r>
    <x v="9"/>
    <x v="0"/>
    <n v="141765"/>
    <n v="140299"/>
    <n v="93098"/>
    <n v="99807"/>
    <n v="72236"/>
    <m/>
    <n v="547205"/>
    <n v="103.0838253686629"/>
    <n v="102.7537919568768"/>
    <n v="101.7420003497115"/>
    <n v="104.1044309078772"/>
    <n v="102.6838005344857"/>
    <n v="102.8992811031484"/>
    <n v="137524"/>
    <n v="136539"/>
    <n v="91504"/>
    <n v="95872"/>
    <n v="70348"/>
    <n v="531787"/>
  </r>
  <r>
    <x v="9"/>
    <x v="1"/>
    <n v="30174"/>
    <n v="28483"/>
    <n v="18601"/>
    <n v="24073"/>
    <n v="15482"/>
    <m/>
    <n v="116813"/>
    <n v="83.572912339011211"/>
    <n v="88.081763923678764"/>
    <n v="88.652178057382514"/>
    <n v="94.281909685505028"/>
    <n v="89.563808862663421"/>
    <n v="88.332085630241295"/>
    <n v="36105"/>
    <n v="32337"/>
    <n v="20982"/>
    <n v="25533"/>
    <n v="17286"/>
    <n v="132243"/>
  </r>
  <r>
    <x v="9"/>
    <x v="2"/>
    <n v="171939"/>
    <n v="168782"/>
    <n v="111699"/>
    <n v="123880"/>
    <n v="87718"/>
    <m/>
    <n v="664018"/>
    <n v="99.026660292923424"/>
    <n v="99.944337857362797"/>
    <n v="99.300357377807018"/>
    <n v="102.0386310283761"/>
    <n v="100.0958532076591"/>
    <n v="99.998192852732558"/>
    <n v="173629"/>
    <n v="168876"/>
    <n v="112486"/>
    <n v="121405"/>
    <n v="87634"/>
    <n v="664030"/>
  </r>
  <r>
    <x v="10"/>
    <x v="0"/>
    <n v="82863"/>
    <n v="150301"/>
    <n v="119396"/>
    <n v="137596"/>
    <n v="199967"/>
    <m/>
    <n v="690123"/>
    <n v="102.2406751637939"/>
    <n v="94.75598761812897"/>
    <n v="92.308881741712028"/>
    <n v="94.552751111508144"/>
    <n v="86.14254636310767"/>
    <n v="92.427022451745628"/>
    <n v="81047"/>
    <n v="158619"/>
    <n v="129344"/>
    <n v="145523"/>
    <n v="232135"/>
    <n v="746668"/>
  </r>
  <r>
    <x v="10"/>
    <x v="1"/>
    <n v="20250"/>
    <n v="30128"/>
    <n v="22483"/>
    <n v="32641"/>
    <n v="42403"/>
    <m/>
    <n v="147905"/>
    <n v="82.575541328548709"/>
    <n v="83.72842731289775"/>
    <n v="85.669105319311086"/>
    <n v="97.721693311777742"/>
    <n v="85.679935340472824"/>
    <n v="87.186545784652381"/>
    <n v="24523"/>
    <n v="35983"/>
    <n v="26244"/>
    <n v="33402"/>
    <n v="49490"/>
    <n v="169642"/>
  </r>
  <r>
    <x v="10"/>
    <x v="2"/>
    <n v="103113"/>
    <n v="180429"/>
    <n v="141879"/>
    <n v="170237"/>
    <n v="242370"/>
    <m/>
    <n v="838028"/>
    <n v="97.672634271099739"/>
    <n v="92.716929939055092"/>
    <n v="91.188909170373037"/>
    <n v="95.144334218247863"/>
    <n v="86.061251664447397"/>
    <n v="91.456821381410222"/>
    <n v="105570"/>
    <n v="194602"/>
    <n v="155588"/>
    <n v="178925"/>
    <n v="281625"/>
    <n v="916310"/>
  </r>
  <r>
    <x v="11"/>
    <x v="0"/>
    <m/>
    <n v="2321"/>
    <n v="2725"/>
    <n v="10434"/>
    <m/>
    <m/>
    <n v="15480"/>
    <m/>
    <n v="75.40610786224822"/>
    <n v="81.611260856543879"/>
    <n v="86.096212558791976"/>
    <m/>
    <n v="83.513163573586539"/>
    <n v="0"/>
    <n v="3078"/>
    <n v="3339"/>
    <n v="12119"/>
    <n v="0"/>
    <n v="18536"/>
  </r>
  <r>
    <x v="11"/>
    <x v="1"/>
    <m/>
    <n v="435"/>
    <n v="598"/>
    <n v="2285"/>
    <m/>
    <m/>
    <n v="3318"/>
    <m/>
    <n v="75.129533678756474"/>
    <n v="82.255845942228333"/>
    <n v="84.692364714603414"/>
    <m/>
    <n v="82.867132867132867"/>
    <n v="0"/>
    <n v="579"/>
    <n v="727"/>
    <n v="2698"/>
    <n v="0"/>
    <n v="4004"/>
  </r>
  <r>
    <x v="11"/>
    <x v="2"/>
    <m/>
    <n v="2756"/>
    <n v="3323"/>
    <n v="12719"/>
    <m/>
    <m/>
    <n v="18798"/>
    <m/>
    <n v="75.362318840579704"/>
    <n v="81.726512543039846"/>
    <n v="85.840588513194305"/>
    <m/>
    <n v="83.398402839396624"/>
    <n v="0"/>
    <n v="3657"/>
    <n v="4066"/>
    <n v="14817"/>
    <n v="0"/>
    <n v="22540"/>
  </r>
  <r>
    <x v="12"/>
    <x v="0"/>
    <m/>
    <n v="1044"/>
    <n v="6831"/>
    <n v="9598"/>
    <m/>
    <m/>
    <n v="17473"/>
    <m/>
    <n v="94.394213381555147"/>
    <n v="95.112781954887211"/>
    <n v="95.712006382130042"/>
    <m/>
    <n v="95.397466695785113"/>
    <n v="0"/>
    <n v="1106"/>
    <n v="7182"/>
    <n v="10028"/>
    <n v="0"/>
    <n v="18316"/>
  </r>
  <r>
    <x v="12"/>
    <x v="1"/>
    <m/>
    <n v="225"/>
    <n v="1480"/>
    <n v="2581"/>
    <m/>
    <m/>
    <n v="4286"/>
    <m/>
    <n v="85.877862595419842"/>
    <n v="95.979247730220493"/>
    <n v="91.524822695035468"/>
    <m/>
    <n v="92.690311418685127"/>
    <n v="0"/>
    <n v="262"/>
    <n v="1542"/>
    <n v="2820"/>
    <n v="0"/>
    <n v="4624"/>
  </r>
  <r>
    <x v="12"/>
    <x v="2"/>
    <m/>
    <n v="1269"/>
    <n v="8311"/>
    <n v="12179"/>
    <m/>
    <m/>
    <n v="21759"/>
    <m/>
    <n v="92.763157894736835"/>
    <n v="95.265933058230175"/>
    <n v="94.792963885429643"/>
    <m/>
    <n v="94.851787271142115"/>
    <n v="0"/>
    <n v="1368"/>
    <n v="8724"/>
    <n v="12848"/>
    <n v="0"/>
    <n v="22940"/>
  </r>
  <r>
    <x v="13"/>
    <x v="0"/>
    <n v="49085"/>
    <n v="50353"/>
    <n v="59957"/>
    <n v="81721"/>
    <n v="53622"/>
    <m/>
    <n v="294738"/>
    <n v="84.364580110687157"/>
    <n v="84.101082308925712"/>
    <n v="86.589258119954366"/>
    <n v="86.649631011960295"/>
    <n v="88.226002829971378"/>
    <n v="86.083291713762492"/>
    <n v="58182"/>
    <n v="59872"/>
    <n v="69243"/>
    <n v="94312"/>
    <n v="60778"/>
    <n v="342387"/>
  </r>
  <r>
    <x v="13"/>
    <x v="1"/>
    <n v="12317"/>
    <n v="10920"/>
    <n v="11937"/>
    <n v="17141"/>
    <n v="11331"/>
    <m/>
    <n v="63646"/>
    <n v="79.773316062176164"/>
    <n v="80.140907089387937"/>
    <n v="88.304482911673318"/>
    <n v="86.882254549140853"/>
    <n v="87.498069498069498"/>
    <n v="84.564792793271593"/>
    <n v="15440"/>
    <n v="13626"/>
    <n v="13518"/>
    <n v="19729"/>
    <n v="12950"/>
    <n v="75263"/>
  </r>
  <r>
    <x v="13"/>
    <x v="2"/>
    <n v="61402"/>
    <n v="61273"/>
    <n v="71894"/>
    <n v="98862"/>
    <n v="64953"/>
    <m/>
    <n v="358384"/>
    <n v="83.401700578631392"/>
    <n v="83.366894337260874"/>
    <n v="86.869419170865498"/>
    <n v="86.68987469418893"/>
    <n v="88.09814453125"/>
    <n v="85.809649227822334"/>
    <n v="73622"/>
    <n v="73498"/>
    <n v="82761"/>
    <n v="114041"/>
    <n v="73728"/>
    <n v="417650"/>
  </r>
  <r>
    <x v="14"/>
    <x v="0"/>
    <m/>
    <n v="3157"/>
    <n v="16818"/>
    <m/>
    <m/>
    <m/>
    <n v="19975"/>
    <m/>
    <n v="97.228210655990139"/>
    <n v="89.609974424552433"/>
    <m/>
    <m/>
    <n v="90.733590733590731"/>
    <n v="0"/>
    <n v="3247"/>
    <n v="18768"/>
    <n v="0"/>
    <n v="0"/>
    <n v="22015"/>
  </r>
  <r>
    <x v="14"/>
    <x v="1"/>
    <m/>
    <n v="578"/>
    <n v="3328"/>
    <m/>
    <m/>
    <m/>
    <n v="3906"/>
    <m/>
    <n v="86.526946107784426"/>
    <n v="84.104119282284557"/>
    <m/>
    <m/>
    <n v="84.454054054054055"/>
    <n v="0"/>
    <n v="668"/>
    <n v="3957"/>
    <n v="0"/>
    <n v="0"/>
    <n v="4625"/>
  </r>
  <r>
    <x v="14"/>
    <x v="2"/>
    <m/>
    <n v="3735"/>
    <n v="20146"/>
    <m/>
    <m/>
    <m/>
    <n v="23881"/>
    <m/>
    <n v="95.402298850574709"/>
    <n v="88.651265126512655"/>
    <m/>
    <m/>
    <n v="89.643393393393396"/>
    <n v="0"/>
    <n v="3915"/>
    <n v="22725"/>
    <n v="0"/>
    <n v="0"/>
    <n v="26640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n v="59141"/>
    <n v="120702"/>
    <n v="401415"/>
    <n v="326671"/>
    <n v="416281"/>
    <n v="724437"/>
    <n v="766990"/>
    <n v="663545"/>
    <n v="701130"/>
    <n v="517085"/>
    <n v="489116"/>
    <n v="907929"/>
    <n v="4278584"/>
    <n v="5186513"/>
    <n v="58484"/>
    <n v="109658"/>
    <n v="325782"/>
    <n v="235298"/>
    <n v="229105"/>
    <n v="360361"/>
    <n v="400309"/>
    <n v="383763"/>
    <n v="439311"/>
    <n v="329695"/>
    <n v="245112"/>
    <n v="729222"/>
    <n v="2387656"/>
    <n v="3116878"/>
    <n v="98.88909555130958"/>
    <n v="90.850193037397887"/>
    <n v="81.158402152385932"/>
    <n v="72.02904451267483"/>
    <n v="55.036141452528462"/>
    <n v="49.743593990919848"/>
    <n v="52.192205895774393"/>
    <n v="57.83526362190959"/>
    <n v="62.6575670703008"/>
    <n v="63.760310200450597"/>
    <n v="50.113265564814888"/>
    <n v="80.317073251322512"/>
    <n v="55.804817668649257"/>
    <n v="60.09582931730818"/>
  </r>
  <r>
    <x v="1"/>
    <n v="3556"/>
    <n v="7641"/>
    <n v="26176"/>
    <n v="21827"/>
    <n v="27343"/>
    <n v="43000"/>
    <n v="45145"/>
    <n v="45287"/>
    <n v="55020"/>
    <n v="44119"/>
    <n v="42294"/>
    <n v="59200"/>
    <n v="302208"/>
    <n v="361408"/>
    <n v="3511"/>
    <n v="7060"/>
    <n v="21534"/>
    <n v="16085"/>
    <n v="15259"/>
    <n v="23101"/>
    <n v="26288"/>
    <n v="28254"/>
    <n v="36739"/>
    <n v="30377"/>
    <n v="22777"/>
    <n v="48190"/>
    <n v="182795"/>
    <n v="230985"/>
    <n v="98.734533183352085"/>
    <n v="92.396283209004054"/>
    <n v="82.266198044009784"/>
    <n v="73.693132359004906"/>
    <n v="55.80587353253118"/>
    <n v="53.723255813953493"/>
    <n v="58.230147303134338"/>
    <n v="62.388764987744828"/>
    <n v="66.773900399854597"/>
    <n v="68.852421859062986"/>
    <n v="53.853974559039109"/>
    <n v="81.402027027027032"/>
    <n v="60.486486128758997"/>
    <n v="63.912530989906138"/>
  </r>
  <r>
    <x v="2"/>
    <n v="1007"/>
    <n v="2222"/>
    <n v="7900"/>
    <n v="6501"/>
    <n v="7248"/>
    <n v="10190"/>
    <n v="11170"/>
    <n v="12027"/>
    <n v="15162"/>
    <n v="12388"/>
    <n v="12640"/>
    <n v="17630"/>
    <n v="80825"/>
    <n v="98455"/>
    <n v="1002"/>
    <n v="2096"/>
    <n v="6811"/>
    <n v="5216"/>
    <n v="4563"/>
    <n v="5762"/>
    <n v="7028"/>
    <n v="8327"/>
    <n v="11061"/>
    <n v="9303"/>
    <n v="8637"/>
    <n v="15125"/>
    <n v="54681"/>
    <n v="69806"/>
    <n v="99.50347567030785"/>
    <n v="94.329432943294336"/>
    <n v="86.215189873417728"/>
    <n v="80.23381018304876"/>
    <n v="62.955298013245027"/>
    <n v="56.545632973503437"/>
    <n v="62.918531781557753"/>
    <n v="69.235885923339154"/>
    <n v="72.952117134942625"/>
    <n v="75.096867936712954"/>
    <n v="68.330696202531641"/>
    <n v="85.791264889393076"/>
    <n v="67.653572533250852"/>
    <n v="70.901427047889896"/>
  </r>
  <r>
    <x v="3"/>
    <n v="1318"/>
    <n v="2527"/>
    <n v="8769"/>
    <n v="7667"/>
    <n v="7161"/>
    <n v="10500"/>
    <n v="10299"/>
    <n v="10384"/>
    <n v="13485"/>
    <n v="11107"/>
    <n v="11696"/>
    <n v="20281"/>
    <n v="74632"/>
    <n v="94913"/>
    <n v="1303"/>
    <n v="2293"/>
    <n v="7033"/>
    <n v="5472"/>
    <n v="3663"/>
    <n v="4870"/>
    <n v="5182"/>
    <n v="5655"/>
    <n v="7744"/>
    <n v="6242"/>
    <n v="5178"/>
    <n v="16101"/>
    <n v="38534"/>
    <n v="54635"/>
    <n v="98.861911987860395"/>
    <n v="90.740007914523147"/>
    <n v="80.202987797924507"/>
    <n v="71.370809964784144"/>
    <n v="51.152073732718897"/>
    <n v="46.38095238095238"/>
    <n v="50.315564617924068"/>
    <n v="54.458782742681038"/>
    <n v="57.42677048572488"/>
    <n v="56.198793553614827"/>
    <n v="44.271545827633382"/>
    <n v="79.389576450865349"/>
    <n v="51.632007717869008"/>
    <n v="57.563242127000507"/>
  </r>
  <r>
    <x v="4"/>
    <n v="3952"/>
    <n v="8232"/>
    <n v="27088"/>
    <n v="22267"/>
    <n v="26052"/>
    <n v="39589"/>
    <n v="42690"/>
    <n v="39400"/>
    <n v="42827"/>
    <n v="32681"/>
    <n v="31467"/>
    <n v="61539"/>
    <n v="254706"/>
    <n v="316245"/>
    <n v="3923"/>
    <n v="7410"/>
    <n v="21766"/>
    <n v="16056"/>
    <n v="14477"/>
    <n v="20279"/>
    <n v="24022"/>
    <n v="24375"/>
    <n v="28498"/>
    <n v="22308"/>
    <n v="17965"/>
    <n v="49155"/>
    <n v="151924"/>
    <n v="201079"/>
    <n v="99.266194331983812"/>
    <n v="90.014577259475217"/>
    <n v="80.352923803898406"/>
    <n v="72.106704989446271"/>
    <n v="55.569629970827577"/>
    <n v="51.223824799818132"/>
    <n v="56.270789412040287"/>
    <n v="61.86548223350254"/>
    <n v="66.54213463469307"/>
    <n v="68.259845169976444"/>
    <n v="57.091556233514467"/>
    <n v="79.876176083459271"/>
    <n v="59.646808477224717"/>
    <n v="63.583297759648367"/>
  </r>
  <r>
    <x v="5"/>
    <n v="3181"/>
    <n v="6616"/>
    <n v="22389"/>
    <n v="18962"/>
    <n v="25109"/>
    <n v="39865"/>
    <n v="40309"/>
    <n v="39972"/>
    <n v="42982"/>
    <n v="30281"/>
    <n v="27766"/>
    <n v="51148"/>
    <n v="246284"/>
    <n v="297432"/>
    <n v="3149"/>
    <n v="6033"/>
    <n v="18634"/>
    <n v="14228"/>
    <n v="14559"/>
    <n v="20970"/>
    <n v="23221"/>
    <n v="25468"/>
    <n v="28866"/>
    <n v="20633"/>
    <n v="14814"/>
    <n v="42044"/>
    <n v="148531"/>
    <n v="190575"/>
    <n v="98.994027035523416"/>
    <n v="91.188029020556229"/>
    <n v="83.228371075081512"/>
    <n v="75.034279084484766"/>
    <n v="57.983193277310917"/>
    <n v="52.602533550733718"/>
    <n v="57.607482200004959"/>
    <n v="63.714600220154111"/>
    <n v="67.158345353869066"/>
    <n v="68.138436643439775"/>
    <n v="53.353021681192828"/>
    <n v="82.200672558066785"/>
    <n v="60.308830455896448"/>
    <n v="64.073468893730336"/>
  </r>
  <r>
    <x v="6"/>
    <n v="6041"/>
    <n v="13495"/>
    <n v="45026"/>
    <n v="35097"/>
    <n v="41921"/>
    <n v="72998"/>
    <n v="79806"/>
    <n v="65636"/>
    <n v="63120"/>
    <n v="47344"/>
    <n v="41381"/>
    <n v="99659"/>
    <n v="412206"/>
    <n v="511865"/>
    <n v="6001"/>
    <n v="12500"/>
    <n v="36946"/>
    <n v="26028"/>
    <n v="24430"/>
    <n v="37680"/>
    <n v="44224"/>
    <n v="39760"/>
    <n v="41240"/>
    <n v="31678"/>
    <n v="23323"/>
    <n v="81475"/>
    <n v="242335"/>
    <n v="323810"/>
    <n v="99.337857970534685"/>
    <n v="92.626898851426461"/>
    <n v="82.05481277484121"/>
    <n v="74.160184631165052"/>
    <n v="58.276281577252448"/>
    <n v="51.617852543905308"/>
    <n v="55.414379871187627"/>
    <n v="60.576512889268088"/>
    <n v="65.335868187579209"/>
    <n v="66.910273741128762"/>
    <n v="56.361615234044613"/>
    <n v="81.753780391133759"/>
    <n v="58.789779867347882"/>
    <n v="63.260820724214391"/>
  </r>
  <r>
    <x v="7"/>
    <n v="15605"/>
    <n v="27812"/>
    <n v="89532"/>
    <n v="70711"/>
    <n v="95221"/>
    <n v="181492"/>
    <n v="188903"/>
    <n v="150891"/>
    <n v="155175"/>
    <n v="108648"/>
    <n v="95573"/>
    <n v="203660"/>
    <n v="975903"/>
    <n v="1179563"/>
    <n v="15377"/>
    <n v="24903"/>
    <n v="71401"/>
    <n v="49608"/>
    <n v="53589"/>
    <n v="93658"/>
    <n v="97184"/>
    <n v="84742"/>
    <n v="95747"/>
    <n v="68531"/>
    <n v="47220"/>
    <n v="161289"/>
    <n v="540671"/>
    <n v="701960"/>
    <n v="98.538929830182639"/>
    <n v="89.540486121098809"/>
    <n v="79.749139972300412"/>
    <n v="70.15598704586273"/>
    <n v="56.278552000084012"/>
    <n v="51.604478434311147"/>
    <n v="51.446509584283987"/>
    <n v="56.161069911392993"/>
    <n v="61.702593845658129"/>
    <n v="63.076172594065241"/>
    <n v="49.407259372416902"/>
    <n v="79.195227339683782"/>
    <n v="55.402125006276243"/>
    <n v="59.510174530737231"/>
  </r>
  <r>
    <x v="8"/>
    <n v="2806"/>
    <n v="6158"/>
    <n v="21604"/>
    <n v="17968"/>
    <n v="20622"/>
    <n v="31428"/>
    <n v="33315"/>
    <n v="32913"/>
    <n v="40295"/>
    <n v="31748"/>
    <n v="30194"/>
    <n v="48536"/>
    <n v="220515"/>
    <n v="269051"/>
    <n v="2762"/>
    <n v="5317"/>
    <n v="16990"/>
    <n v="12549"/>
    <n v="9747"/>
    <n v="13729"/>
    <n v="16672"/>
    <n v="17840"/>
    <n v="23012"/>
    <n v="18675"/>
    <n v="14501"/>
    <n v="37618"/>
    <n v="114176"/>
    <n v="151794"/>
    <n v="98.431931575196003"/>
    <n v="86.342968496265016"/>
    <n v="78.642843917793002"/>
    <n v="69.840828138913622"/>
    <n v="47.265056735525157"/>
    <n v="43.683976072292232"/>
    <n v="50.04352393816599"/>
    <n v="54.203506213350337"/>
    <n v="57.108822434545232"/>
    <n v="58.822602998614087"/>
    <n v="48.026097900245077"/>
    <n v="77.505356848524812"/>
    <n v="51.776976622905472"/>
    <n v="56.418299876231643"/>
  </r>
  <r>
    <x v="9"/>
    <n v="8170"/>
    <n v="15798"/>
    <n v="51313"/>
    <n v="41532"/>
    <n v="53801"/>
    <n v="86455"/>
    <n v="93763"/>
    <n v="89105"/>
    <n v="96511"/>
    <n v="68588"/>
    <n v="58982"/>
    <n v="116813"/>
    <n v="547205"/>
    <n v="664018"/>
    <n v="8067"/>
    <n v="14248"/>
    <n v="41543"/>
    <n v="30251"/>
    <n v="29615"/>
    <n v="46274"/>
    <n v="52517"/>
    <n v="52999"/>
    <n v="61076"/>
    <n v="43722"/>
    <n v="28381"/>
    <n v="94109"/>
    <n v="314584"/>
    <n v="408693"/>
    <n v="98.739290085679315"/>
    <n v="90.188631472338272"/>
    <n v="80.959990645645348"/>
    <n v="72.837811807762691"/>
    <n v="55.045445251946987"/>
    <n v="53.523798507894277"/>
    <n v="56.010366562503343"/>
    <n v="59.479266034453737"/>
    <n v="63.283977992145971"/>
    <n v="63.745844754184397"/>
    <n v="48.118069919636497"/>
    <n v="80.563807110509956"/>
    <n v="57.489240778136157"/>
    <n v="61.548482119460623"/>
  </r>
  <r>
    <x v="10"/>
    <n v="9003"/>
    <n v="20126"/>
    <n v="66510"/>
    <n v="52266"/>
    <n v="65903"/>
    <n v="135602"/>
    <n v="146180"/>
    <n v="110991"/>
    <n v="99353"/>
    <n v="68214"/>
    <n v="63880"/>
    <n v="147905"/>
    <n v="690123"/>
    <n v="838028"/>
    <n v="8935"/>
    <n v="18597"/>
    <n v="55004"/>
    <n v="39093"/>
    <n v="38968"/>
    <n v="65843"/>
    <n v="71970"/>
    <n v="64071"/>
    <n v="64562"/>
    <n v="45431"/>
    <n v="34817"/>
    <n v="121629"/>
    <n v="385662"/>
    <n v="507291"/>
    <n v="99.244696212373654"/>
    <n v="92.402861969591569"/>
    <n v="82.700345812659748"/>
    <n v="74.796234645850078"/>
    <n v="59.129326434304957"/>
    <n v="48.556068494564983"/>
    <n v="49.233821316185526"/>
    <n v="57.726302132605348"/>
    <n v="64.982436363270352"/>
    <n v="66.600697803969865"/>
    <n v="54.503757044458361"/>
    <n v="82.234542442784218"/>
    <n v="55.883081711520987"/>
    <n v="60.533896242130332"/>
  </r>
  <r>
    <x v="11"/>
    <n v="127"/>
    <n v="470"/>
    <n v="1488"/>
    <n v="1233"/>
    <n v="1323"/>
    <n v="2038"/>
    <n v="2125"/>
    <n v="2254"/>
    <n v="3030"/>
    <n v="2439"/>
    <n v="2271"/>
    <n v="3318"/>
    <n v="15480"/>
    <n v="18798"/>
    <n v="119"/>
    <n v="378"/>
    <n v="1026"/>
    <n v="641"/>
    <n v="408"/>
    <n v="705"/>
    <n v="913"/>
    <n v="1099"/>
    <n v="1527"/>
    <n v="1221"/>
    <n v="930"/>
    <n v="2164"/>
    <n v="6803"/>
    <n v="8967"/>
    <n v="93.7007874015748"/>
    <n v="80.425531914893611"/>
    <n v="68.951612903225808"/>
    <n v="51.987023519870228"/>
    <n v="30.839002267573701"/>
    <n v="34.592737978410213"/>
    <n v="42.964705882352938"/>
    <n v="48.757763975155278"/>
    <n v="50.396039603960403"/>
    <n v="50.061500615006153"/>
    <n v="40.95112285336856"/>
    <n v="65.220012055455086"/>
    <n v="43.947028423772608"/>
    <n v="47.701883179061603"/>
  </r>
  <r>
    <x v="12"/>
    <n v="409"/>
    <n v="584"/>
    <n v="1830"/>
    <n v="1463"/>
    <n v="1607"/>
    <n v="2569"/>
    <n v="2557"/>
    <n v="2755"/>
    <n v="3089"/>
    <n v="2448"/>
    <n v="2448"/>
    <n v="4286"/>
    <n v="17473"/>
    <n v="21759"/>
    <n v="396"/>
    <n v="467"/>
    <n v="1376"/>
    <n v="869"/>
    <n v="478"/>
    <n v="851"/>
    <n v="984"/>
    <n v="1140"/>
    <n v="1418"/>
    <n v="1077"/>
    <n v="879"/>
    <n v="3108"/>
    <n v="6827"/>
    <n v="9935"/>
    <n v="96.821515892420535"/>
    <n v="79.965753424657535"/>
    <n v="75.191256830601091"/>
    <n v="59.398496240601503"/>
    <n v="29.74486621032981"/>
    <n v="33.125729855975088"/>
    <n v="38.482596793116933"/>
    <n v="41.379310344827587"/>
    <n v="45.904823567497573"/>
    <n v="43.995098039215677"/>
    <n v="35.906862745098039"/>
    <n v="72.515165655622965"/>
    <n v="39.07171063927202"/>
    <n v="45.659267429569383"/>
  </r>
  <r>
    <x v="13"/>
    <n v="3560"/>
    <n v="8279"/>
    <n v="28395"/>
    <n v="23412"/>
    <n v="29978"/>
    <n v="47141"/>
    <n v="48534"/>
    <n v="42779"/>
    <n v="49323"/>
    <n v="38517"/>
    <n v="38466"/>
    <n v="63646"/>
    <n v="294738"/>
    <n v="358384"/>
    <n v="3543"/>
    <n v="7715"/>
    <n v="23790"/>
    <n v="17913"/>
    <n v="18319"/>
    <n v="25048"/>
    <n v="28327"/>
    <n v="27869"/>
    <n v="34900"/>
    <n v="28092"/>
    <n v="23858"/>
    <n v="52961"/>
    <n v="186413"/>
    <n v="239374"/>
    <n v="99.522471910112358"/>
    <n v="93.18758304143013"/>
    <n v="83.782356048600107"/>
    <n v="76.512045105074321"/>
    <n v="61.108145973714059"/>
    <n v="53.134214378142168"/>
    <n v="58.365269707833683"/>
    <n v="65.146450361158514"/>
    <n v="70.758064189120688"/>
    <n v="72.934029129994542"/>
    <n v="62.023605261789633"/>
    <n v="83.211827923200204"/>
    <n v="63.247019386709553"/>
    <n v="66.792602348319122"/>
  </r>
  <r>
    <x v="14"/>
    <n v="263"/>
    <n v="445"/>
    <n v="1774"/>
    <n v="1424"/>
    <n v="1650"/>
    <n v="2318"/>
    <n v="2513"/>
    <n v="3157"/>
    <n v="3966"/>
    <n v="3254"/>
    <n v="3117"/>
    <n v="3906"/>
    <n v="19975"/>
    <n v="23881"/>
    <n v="254"/>
    <n v="388"/>
    <n v="1256"/>
    <n v="806"/>
    <n v="599"/>
    <n v="999"/>
    <n v="1167"/>
    <n v="1566"/>
    <n v="2096"/>
    <n v="1703"/>
    <n v="1311"/>
    <n v="2704"/>
    <n v="9441"/>
    <n v="12145"/>
    <n v="96.577946768060841"/>
    <n v="87.19101123595506"/>
    <n v="70.800450958286362"/>
    <n v="56.601123595505619"/>
    <n v="36.303030303030297"/>
    <n v="43.097497842968068"/>
    <n v="46.438519697572623"/>
    <n v="49.604054482103273"/>
    <n v="52.849218356026221"/>
    <n v="52.335586969883217"/>
    <n v="42.059672762271411"/>
    <n v="69.226830517153104"/>
    <n v="47.264080100125163"/>
    <n v="50.856329299443082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n v="89214"/>
    <n v="67228"/>
    <n v="57197"/>
    <n v="47427"/>
    <n v="41142"/>
    <n v="0"/>
    <n v="302208"/>
    <n v="47736"/>
    <n v="39422"/>
    <n v="36059"/>
    <n v="31092"/>
    <n v="28486"/>
    <n v="0"/>
    <n v="182795"/>
    <n v="53.507297060999392"/>
    <n v="58.639257452252039"/>
    <n v="63.04351626833575"/>
    <n v="65.557593775697384"/>
    <n v="69.238248019055959"/>
    <m/>
    <n v="60.486486128758997"/>
  </r>
  <r>
    <x v="1"/>
    <x v="0"/>
    <n v="19442"/>
    <n v="12722"/>
    <n v="11474"/>
    <n v="8663"/>
    <n v="6899"/>
    <n v="0"/>
    <n v="59200"/>
    <n v="14657"/>
    <n v="10274"/>
    <n v="9678"/>
    <n v="7454"/>
    <n v="6127"/>
    <n v="0"/>
    <n v="48190"/>
    <n v="75.388334533484212"/>
    <n v="80.757742493318659"/>
    <n v="84.347219801289867"/>
    <n v="86.044095578898762"/>
    <n v="88.809972459776773"/>
    <m/>
    <n v="81.402027027027032"/>
  </r>
  <r>
    <x v="2"/>
    <x v="0"/>
    <n v="108656"/>
    <n v="79950"/>
    <n v="68671"/>
    <n v="56090"/>
    <n v="48041"/>
    <n v="0"/>
    <n v="361408"/>
    <n v="62393"/>
    <n v="49696"/>
    <n v="45737"/>
    <n v="38546"/>
    <n v="34613"/>
    <n v="0"/>
    <n v="230985"/>
    <n v="57.4225077308202"/>
    <n v="62.158849280800503"/>
    <n v="66.603078446505805"/>
    <n v="68.721697272241045"/>
    <n v="72.048874919339724"/>
    <m/>
    <n v="63.912530989906138"/>
  </r>
  <r>
    <x v="0"/>
    <x v="1"/>
    <n v="4661"/>
    <n v="13744"/>
    <n v="32228"/>
    <n v="22774"/>
    <n v="7418"/>
    <n v="0"/>
    <n v="80825"/>
    <n v="2707"/>
    <n v="8980"/>
    <n v="22326"/>
    <n v="15564"/>
    <n v="5104"/>
    <n v="0"/>
    <n v="54681"/>
    <n v="58.077665736966317"/>
    <n v="65.337601862630962"/>
    <n v="69.275164453270449"/>
    <n v="68.341090717484846"/>
    <n v="68.805607980587766"/>
    <m/>
    <n v="67.653572533250852"/>
  </r>
  <r>
    <x v="1"/>
    <x v="1"/>
    <n v="1309"/>
    <n v="2709"/>
    <n v="7043"/>
    <n v="4783"/>
    <n v="1786"/>
    <n v="0"/>
    <n v="17630"/>
    <n v="1033"/>
    <n v="2220"/>
    <n v="6122"/>
    <n v="4161"/>
    <n v="1589"/>
    <n v="0"/>
    <n v="15125"/>
    <n v="78.915202444614209"/>
    <n v="81.949058693244737"/>
    <n v="86.923186142268918"/>
    <n v="86.995609450135902"/>
    <n v="88.969764837625974"/>
    <m/>
    <n v="85.791264889393076"/>
  </r>
  <r>
    <x v="2"/>
    <x v="1"/>
    <n v="5970"/>
    <n v="16453"/>
    <n v="39271"/>
    <n v="27557"/>
    <n v="9204"/>
    <n v="0"/>
    <n v="98455"/>
    <n v="3740"/>
    <n v="11200"/>
    <n v="28448"/>
    <n v="19725"/>
    <n v="6693"/>
    <n v="0"/>
    <n v="69806"/>
    <n v="62.646566164154102"/>
    <n v="68.072691910289919"/>
    <n v="72.440223065366297"/>
    <n v="71.578909170083833"/>
    <n v="72.718383311603645"/>
    <m/>
    <n v="70.901427047889896"/>
  </r>
  <r>
    <x v="0"/>
    <x v="2"/>
    <n v="6049"/>
    <n v="22026"/>
    <n v="28698"/>
    <n v="12711"/>
    <n v="5148"/>
    <n v="0"/>
    <n v="74632"/>
    <n v="2559"/>
    <n v="10306"/>
    <n v="15419"/>
    <n v="7235"/>
    <n v="3015"/>
    <n v="0"/>
    <n v="38534"/>
    <n v="42.304513142668213"/>
    <n v="46.79015708707891"/>
    <n v="53.728482821102517"/>
    <n v="56.919203839194402"/>
    <n v="58.566433566433567"/>
    <m/>
    <n v="51.632007717869008"/>
  </r>
  <r>
    <x v="1"/>
    <x v="2"/>
    <n v="1985"/>
    <n v="5377"/>
    <n v="7652"/>
    <n v="3109"/>
    <n v="2158"/>
    <n v="0"/>
    <n v="20281"/>
    <n v="1253"/>
    <n v="4057"/>
    <n v="6307"/>
    <n v="2655"/>
    <n v="1829"/>
    <n v="0"/>
    <n v="16101"/>
    <n v="63.123425692695207"/>
    <n v="75.450994978612613"/>
    <n v="82.422895974908528"/>
    <n v="85.397233837246702"/>
    <n v="84.754402224281748"/>
    <m/>
    <n v="79.389576450865349"/>
  </r>
  <r>
    <x v="2"/>
    <x v="2"/>
    <n v="8034"/>
    <n v="27403"/>
    <n v="36350"/>
    <n v="15820"/>
    <n v="7306"/>
    <n v="0"/>
    <n v="94913"/>
    <n v="3812"/>
    <n v="14363"/>
    <n v="21726"/>
    <n v="9890"/>
    <n v="4844"/>
    <n v="0"/>
    <n v="54635"/>
    <n v="47.448344535723173"/>
    <n v="52.413969273437218"/>
    <n v="59.768913342503438"/>
    <n v="62.515802781289509"/>
    <n v="66.301669860388728"/>
    <m/>
    <n v="57.563242127000507"/>
  </r>
  <r>
    <x v="0"/>
    <x v="3"/>
    <n v="50519"/>
    <n v="54081"/>
    <n v="49595"/>
    <n v="50259"/>
    <n v="50252"/>
    <n v="0"/>
    <n v="254706"/>
    <n v="27103"/>
    <n v="31126"/>
    <n v="30253"/>
    <n v="32066"/>
    <n v="31376"/>
    <n v="0"/>
    <n v="151924"/>
    <n v="53.649122112472533"/>
    <n v="57.554409127050157"/>
    <n v="61.000100816614577"/>
    <n v="63.80150818758829"/>
    <n v="62.437315927724271"/>
    <m/>
    <n v="59.646808477224717"/>
  </r>
  <r>
    <x v="1"/>
    <x v="3"/>
    <n v="13414"/>
    <n v="13127"/>
    <n v="11631"/>
    <n v="11117"/>
    <n v="12250"/>
    <n v="0"/>
    <n v="61539"/>
    <n v="9686"/>
    <n v="10187"/>
    <n v="9383"/>
    <n v="9496"/>
    <n v="10403"/>
    <n v="0"/>
    <n v="49155"/>
    <n v="72.208140748471749"/>
    <n v="77.603412813285601"/>
    <n v="80.672341157252177"/>
    <n v="85.418728074120722"/>
    <n v="84.922448979591834"/>
    <m/>
    <n v="79.876176083459271"/>
  </r>
  <r>
    <x v="2"/>
    <x v="3"/>
    <n v="63933"/>
    <n v="67208"/>
    <n v="61226"/>
    <n v="61376"/>
    <n v="62502"/>
    <n v="0"/>
    <n v="316245"/>
    <n v="36789"/>
    <n v="41313"/>
    <n v="39636"/>
    <n v="41562"/>
    <n v="41779"/>
    <n v="0"/>
    <n v="201079"/>
    <n v="57.543052883487398"/>
    <n v="61.470360671348651"/>
    <n v="64.737203148988996"/>
    <n v="67.717022940563083"/>
    <n v="66.844260983648525"/>
    <m/>
    <n v="63.583297759648367"/>
  </r>
  <r>
    <x v="0"/>
    <x v="4"/>
    <n v="41994"/>
    <n v="49105"/>
    <n v="51182"/>
    <n v="49528"/>
    <n v="54475"/>
    <n v="0"/>
    <n v="246284"/>
    <n v="22346"/>
    <n v="28143"/>
    <n v="31786"/>
    <n v="30938"/>
    <n v="35318"/>
    <n v="0"/>
    <n v="148531"/>
    <n v="53.212363671000617"/>
    <n v="57.311882700336007"/>
    <n v="62.103864639912473"/>
    <n v="62.465675981263132"/>
    <n v="64.833409821018819"/>
    <m/>
    <n v="60.308830455896448"/>
  </r>
  <r>
    <x v="1"/>
    <x v="4"/>
    <n v="9525"/>
    <n v="9944"/>
    <n v="10388"/>
    <n v="10181"/>
    <n v="11110"/>
    <n v="0"/>
    <n v="51148"/>
    <n v="7174"/>
    <n v="7878"/>
    <n v="8575"/>
    <n v="8651"/>
    <n v="9766"/>
    <n v="0"/>
    <n v="42044"/>
    <n v="75.317585301837269"/>
    <n v="79.223652453740954"/>
    <n v="82.547169811320757"/>
    <n v="84.972006679108148"/>
    <n v="87.902790279027897"/>
    <m/>
    <n v="82.200672558066785"/>
  </r>
  <r>
    <x v="2"/>
    <x v="4"/>
    <n v="51519"/>
    <n v="59049"/>
    <n v="61570"/>
    <n v="59709"/>
    <n v="65585"/>
    <n v="0"/>
    <n v="297432"/>
    <n v="29520"/>
    <n v="36021"/>
    <n v="40361"/>
    <n v="39589"/>
    <n v="45084"/>
    <n v="0"/>
    <n v="190575"/>
    <n v="57.299248820823387"/>
    <n v="61.001879794746728"/>
    <n v="65.553029072600296"/>
    <n v="66.303237367900991"/>
    <n v="68.741328047571855"/>
    <m/>
    <n v="64.073468893730336"/>
  </r>
  <r>
    <x v="0"/>
    <x v="5"/>
    <n v="24448"/>
    <n v="64784"/>
    <n v="85323"/>
    <n v="120754"/>
    <n v="116897"/>
    <n v="0"/>
    <n v="412206"/>
    <n v="11707"/>
    <n v="34535"/>
    <n v="51100"/>
    <n v="75656"/>
    <n v="69337"/>
    <n v="0"/>
    <n v="242335"/>
    <n v="47.88530759162304"/>
    <n v="53.307915534699923"/>
    <n v="59.89006481253589"/>
    <n v="62.652997002169698"/>
    <n v="59.314610297954609"/>
    <m/>
    <n v="58.789779867347882"/>
  </r>
  <r>
    <x v="1"/>
    <x v="5"/>
    <n v="5361"/>
    <n v="14184"/>
    <n v="18704"/>
    <n v="31555"/>
    <n v="29855"/>
    <n v="0"/>
    <n v="99659"/>
    <n v="3697"/>
    <n v="10845"/>
    <n v="15452"/>
    <n v="26768"/>
    <n v="24713"/>
    <n v="0"/>
    <n v="81475"/>
    <n v="68.961014736056711"/>
    <n v="76.459390862944161"/>
    <n v="82.613344739093236"/>
    <n v="84.829662494057999"/>
    <n v="82.776754312510462"/>
    <m/>
    <n v="81.753780391133759"/>
  </r>
  <r>
    <x v="2"/>
    <x v="5"/>
    <n v="29809"/>
    <n v="78968"/>
    <n v="104027"/>
    <n v="152309"/>
    <n v="146752"/>
    <n v="0"/>
    <n v="511865"/>
    <n v="15404"/>
    <n v="45380"/>
    <n v="66552"/>
    <n v="102424"/>
    <n v="94050"/>
    <n v="0"/>
    <n v="323810"/>
    <n v="51.675668422288567"/>
    <n v="57.466315469557287"/>
    <n v="63.97569861670528"/>
    <n v="67.247503430526095"/>
    <n v="64.087712603576108"/>
    <m/>
    <n v="63.260820724214391"/>
  </r>
  <r>
    <x v="0"/>
    <x v="6"/>
    <n v="342428"/>
    <n v="176076"/>
    <n v="132398"/>
    <n v="137632"/>
    <n v="187369"/>
    <n v="0"/>
    <n v="975903"/>
    <n v="172327"/>
    <n v="96632"/>
    <n v="73809"/>
    <n v="82531"/>
    <n v="115372"/>
    <n v="0"/>
    <n v="540671"/>
    <n v="50.325031831509108"/>
    <n v="54.880846907017421"/>
    <n v="55.747820964062903"/>
    <n v="59.964979074633803"/>
    <n v="61.574753561154729"/>
    <m/>
    <n v="55.402125006276243"/>
  </r>
  <r>
    <x v="1"/>
    <x v="6"/>
    <n v="77569"/>
    <n v="35036"/>
    <n v="23136"/>
    <n v="27560"/>
    <n v="40359"/>
    <n v="0"/>
    <n v="203660"/>
    <n v="57020"/>
    <n v="27357"/>
    <n v="18489"/>
    <n v="23220"/>
    <n v="35203"/>
    <n v="0"/>
    <n v="161289"/>
    <n v="73.508747051012648"/>
    <n v="78.082543669368647"/>
    <n v="79.914419087136935"/>
    <n v="84.252539912917271"/>
    <n v="87.224658688272754"/>
    <m/>
    <n v="79.195227339683782"/>
  </r>
  <r>
    <x v="2"/>
    <x v="6"/>
    <n v="419997"/>
    <n v="211112"/>
    <n v="155534"/>
    <n v="165192"/>
    <n v="227728"/>
    <n v="0"/>
    <n v="1179563"/>
    <n v="229347"/>
    <n v="123989"/>
    <n v="92298"/>
    <n v="105751"/>
    <n v="150575"/>
    <n v="0"/>
    <n v="701960"/>
    <n v="54.606818620132998"/>
    <n v="58.731384288908259"/>
    <n v="59.342651767459202"/>
    <n v="64.017022616107312"/>
    <n v="66.120547319609358"/>
    <m/>
    <n v="59.510174530737231"/>
  </r>
  <r>
    <x v="0"/>
    <x v="7"/>
    <n v="20419"/>
    <n v="37365"/>
    <n v="82075"/>
    <n v="63166"/>
    <n v="17490"/>
    <n v="0"/>
    <n v="220515"/>
    <n v="9624"/>
    <n v="18750"/>
    <n v="42917"/>
    <n v="33415"/>
    <n v="9470"/>
    <n v="0"/>
    <n v="114176"/>
    <n v="47.132572603947303"/>
    <n v="50.180650341228421"/>
    <n v="52.289978678038381"/>
    <n v="52.900294462210681"/>
    <n v="54.145225843339048"/>
    <m/>
    <n v="51.776976622905472"/>
  </r>
  <r>
    <x v="1"/>
    <x v="7"/>
    <n v="5106"/>
    <n v="8141"/>
    <n v="17319"/>
    <n v="14526"/>
    <n v="3444"/>
    <n v="0"/>
    <n v="48536"/>
    <n v="3484"/>
    <n v="6031"/>
    <n v="13471"/>
    <n v="11738"/>
    <n v="2894"/>
    <n v="0"/>
    <n v="37618"/>
    <n v="68.233450842146496"/>
    <n v="74.081808131679153"/>
    <n v="77.781627114729488"/>
    <n v="80.806829133966687"/>
    <n v="84.030197444831586"/>
    <m/>
    <n v="77.505356848524812"/>
  </r>
  <r>
    <x v="2"/>
    <x v="7"/>
    <n v="25525"/>
    <n v="45506"/>
    <n v="99394"/>
    <n v="77692"/>
    <n v="20934"/>
    <n v="0"/>
    <n v="269051"/>
    <n v="13108"/>
    <n v="24781"/>
    <n v="56388"/>
    <n v="45153"/>
    <n v="12364"/>
    <n v="0"/>
    <n v="151794"/>
    <n v="51.353574926542613"/>
    <n v="54.456555179536757"/>
    <n v="56.731794675734953"/>
    <n v="58.117952942387888"/>
    <n v="59.061813318047193"/>
    <m/>
    <n v="56.418299876231643"/>
  </r>
  <r>
    <x v="0"/>
    <x v="8"/>
    <n v="141765"/>
    <n v="140299"/>
    <n v="93098"/>
    <n v="99807"/>
    <n v="72236"/>
    <n v="0"/>
    <n v="547205"/>
    <n v="72608"/>
    <n v="77714"/>
    <n v="55082"/>
    <n v="62328"/>
    <n v="46852"/>
    <n v="0"/>
    <n v="314584"/>
    <n v="51.217155151130392"/>
    <n v="55.391699156800833"/>
    <n v="59.165610432017871"/>
    <n v="62.448525654513212"/>
    <n v="64.85962677889141"/>
    <m/>
    <n v="57.489240778136157"/>
  </r>
  <r>
    <x v="1"/>
    <x v="8"/>
    <n v="30174"/>
    <n v="28483"/>
    <n v="18601"/>
    <n v="24073"/>
    <n v="15482"/>
    <n v="0"/>
    <n v="116813"/>
    <n v="22227"/>
    <n v="22414"/>
    <n v="15272"/>
    <n v="20677"/>
    <n v="13519"/>
    <n v="0"/>
    <n v="94109"/>
    <n v="73.66275601511235"/>
    <n v="78.692553452936835"/>
    <n v="82.103112735874419"/>
    <n v="85.892909068250731"/>
    <n v="87.320759591784011"/>
    <m/>
    <n v="80.563807110509956"/>
  </r>
  <r>
    <x v="2"/>
    <x v="8"/>
    <n v="171939"/>
    <n v="168782"/>
    <n v="111699"/>
    <n v="123880"/>
    <n v="87718"/>
    <n v="0"/>
    <n v="664018"/>
    <n v="94835"/>
    <n v="100128"/>
    <n v="70354"/>
    <n v="83005"/>
    <n v="60371"/>
    <n v="0"/>
    <n v="408693"/>
    <n v="55.156189113580979"/>
    <n v="59.323861549217327"/>
    <n v="62.98534454202813"/>
    <n v="67.004359057152087"/>
    <n v="68.823958594587197"/>
    <m/>
    <n v="61.548482119460623"/>
  </r>
  <r>
    <x v="0"/>
    <x v="9"/>
    <n v="82863"/>
    <n v="150301"/>
    <n v="119396"/>
    <n v="137596"/>
    <n v="199967"/>
    <n v="0"/>
    <n v="690123"/>
    <n v="42191"/>
    <n v="82144"/>
    <n v="66428"/>
    <n v="80919"/>
    <n v="113980"/>
    <n v="0"/>
    <n v="385662"/>
    <n v="50.916573138795357"/>
    <n v="54.652996320716433"/>
    <n v="55.636704747227711"/>
    <n v="58.809122358208093"/>
    <n v="56.999404901808788"/>
    <m/>
    <n v="55.883081711520987"/>
  </r>
  <r>
    <x v="1"/>
    <x v="9"/>
    <n v="20250"/>
    <n v="30128"/>
    <n v="22483"/>
    <n v="32641"/>
    <n v="42403"/>
    <n v="0"/>
    <n v="147905"/>
    <n v="14920"/>
    <n v="23729"/>
    <n v="18404"/>
    <n v="28101"/>
    <n v="36475"/>
    <n v="0"/>
    <n v="121629"/>
    <n v="73.679012345679013"/>
    <n v="78.760621348911314"/>
    <n v="81.857403371436192"/>
    <n v="86.091112404644463"/>
    <n v="86.019857085583567"/>
    <m/>
    <n v="82.234542442784218"/>
  </r>
  <r>
    <x v="2"/>
    <x v="9"/>
    <n v="103113"/>
    <n v="180429"/>
    <n v="141879"/>
    <n v="170237"/>
    <n v="242370"/>
    <n v="0"/>
    <n v="838028"/>
    <n v="57111"/>
    <n v="105873"/>
    <n v="84832"/>
    <n v="109020"/>
    <n v="150455"/>
    <n v="0"/>
    <n v="507291"/>
    <n v="55.386808646824363"/>
    <n v="58.67848294897162"/>
    <n v="59.79179441636888"/>
    <n v="64.040132286165758"/>
    <n v="62.076577134133757"/>
    <m/>
    <n v="60.533896242130332"/>
  </r>
  <r>
    <x v="0"/>
    <x v="10"/>
    <n v="0"/>
    <n v="2321"/>
    <n v="2725"/>
    <n v="10434"/>
    <n v="0"/>
    <n v="0"/>
    <n v="15480"/>
    <n v="0"/>
    <n v="875"/>
    <n v="1067"/>
    <n v="4861"/>
    <n v="0"/>
    <n v="0"/>
    <n v="6803"/>
    <m/>
    <n v="37.69926755708746"/>
    <n v="39.155963302752291"/>
    <n v="46.588077439141273"/>
    <m/>
    <m/>
    <n v="43.947028423772608"/>
  </r>
  <r>
    <x v="1"/>
    <x v="10"/>
    <n v="0"/>
    <n v="435"/>
    <n v="598"/>
    <n v="2285"/>
    <n v="0"/>
    <n v="0"/>
    <n v="3318"/>
    <n v="0"/>
    <n v="263"/>
    <n v="372"/>
    <n v="1529"/>
    <n v="0"/>
    <n v="0"/>
    <n v="2164"/>
    <m/>
    <n v="60.459770114942529"/>
    <n v="62.207357859531783"/>
    <n v="66.914660831509849"/>
    <m/>
    <m/>
    <n v="65.220012055455086"/>
  </r>
  <r>
    <x v="2"/>
    <x v="10"/>
    <n v="0"/>
    <n v="2756"/>
    <n v="3323"/>
    <n v="12719"/>
    <n v="0"/>
    <n v="0"/>
    <n v="18798"/>
    <n v="0"/>
    <n v="1138"/>
    <n v="1439"/>
    <n v="6390"/>
    <n v="0"/>
    <n v="0"/>
    <n v="8967"/>
    <m/>
    <n v="41.291727140783742"/>
    <n v="43.30424315377671"/>
    <n v="50.239798726314959"/>
    <m/>
    <m/>
    <n v="47.701883179061603"/>
  </r>
  <r>
    <x v="0"/>
    <x v="11"/>
    <n v="853445"/>
    <n v="831884"/>
    <n v="817521"/>
    <n v="843407"/>
    <n v="806016"/>
    <n v="126311"/>
    <n v="4278584"/>
    <n v="437422"/>
    <n v="460867"/>
    <n v="475241"/>
    <n v="514480"/>
    <n v="495367"/>
    <n v="4279"/>
    <n v="2387656"/>
    <n v="51.253683599997657"/>
    <n v="55.40039236239668"/>
    <n v="58.131962359376701"/>
    <n v="61.000205120422287"/>
    <n v="61.458705534381451"/>
    <n v="3.3876701158252249"/>
    <n v="55.804817668649257"/>
  </r>
  <r>
    <x v="1"/>
    <x v="11"/>
    <n v="196452"/>
    <n v="172009"/>
    <n v="165774"/>
    <n v="190215"/>
    <n v="177077"/>
    <n v="6402"/>
    <n v="907929"/>
    <n v="144342"/>
    <n v="134470"/>
    <n v="135094"/>
    <n v="161114"/>
    <n v="152652"/>
    <n v="1550"/>
    <n v="729222"/>
    <n v="73.474436503573386"/>
    <n v="78.176141946060966"/>
    <n v="81.492875843015185"/>
    <n v="84.700996241095609"/>
    <n v="86.206565505401599"/>
    <n v="24.21118400499844"/>
    <n v="80.317073251322512"/>
  </r>
  <r>
    <x v="2"/>
    <x v="11"/>
    <n v="1049897"/>
    <n v="1003893"/>
    <n v="983295"/>
    <n v="1033622"/>
    <n v="983093"/>
    <n v="132713"/>
    <n v="5186513"/>
    <n v="581764"/>
    <n v="595337"/>
    <n v="610335"/>
    <n v="675594"/>
    <n v="648019"/>
    <n v="5829"/>
    <n v="3116878"/>
    <n v="55.411530845406737"/>
    <n v="59.302834066977248"/>
    <n v="62.070385794700471"/>
    <n v="65.361805379529457"/>
    <n v="65.916347690401622"/>
    <n v="4.3921846390331014"/>
    <n v="60.09582931730818"/>
  </r>
  <r>
    <x v="0"/>
    <x v="12"/>
    <n v="0"/>
    <n v="1044"/>
    <n v="6831"/>
    <n v="9598"/>
    <n v="0"/>
    <n v="0"/>
    <n v="17473"/>
    <n v="0"/>
    <n v="460"/>
    <n v="2414"/>
    <n v="3953"/>
    <n v="0"/>
    <n v="0"/>
    <n v="6827"/>
    <m/>
    <n v="44.061302681992338"/>
    <n v="35.338896208461428"/>
    <n v="41.18566367993332"/>
    <m/>
    <m/>
    <n v="39.07171063927202"/>
  </r>
  <r>
    <x v="1"/>
    <x v="12"/>
    <n v="0"/>
    <n v="225"/>
    <n v="1480"/>
    <n v="2581"/>
    <n v="0"/>
    <n v="0"/>
    <n v="4286"/>
    <n v="0"/>
    <n v="137"/>
    <n v="1051"/>
    <n v="1920"/>
    <n v="0"/>
    <n v="0"/>
    <n v="3108"/>
    <m/>
    <n v="60.888888888888893"/>
    <n v="71.013513513513516"/>
    <n v="74.38977140643162"/>
    <m/>
    <m/>
    <n v="72.515165655622965"/>
  </r>
  <r>
    <x v="2"/>
    <x v="12"/>
    <n v="0"/>
    <n v="1269"/>
    <n v="8311"/>
    <n v="12179"/>
    <n v="0"/>
    <n v="0"/>
    <n v="21759"/>
    <n v="0"/>
    <n v="597"/>
    <n v="3465"/>
    <n v="5873"/>
    <n v="0"/>
    <n v="0"/>
    <n v="9935"/>
    <m/>
    <n v="47.044917257683217"/>
    <n v="41.691733846709177"/>
    <n v="48.222349946629443"/>
    <m/>
    <m/>
    <n v="45.659267429569383"/>
  </r>
  <r>
    <x v="0"/>
    <x v="13"/>
    <n v="49085"/>
    <n v="50353"/>
    <n v="59957"/>
    <n v="81721"/>
    <n v="53622"/>
    <n v="0"/>
    <n v="294738"/>
    <n v="26514"/>
    <n v="30317"/>
    <n v="38603"/>
    <n v="53922"/>
    <n v="37057"/>
    <n v="0"/>
    <n v="186413"/>
    <n v="54.016501986350207"/>
    <n v="60.20892498957361"/>
    <n v="64.384475540804246"/>
    <n v="65.9830398551168"/>
    <n v="69.10782887620752"/>
    <m/>
    <n v="63.247019386709553"/>
  </r>
  <r>
    <x v="1"/>
    <x v="13"/>
    <n v="12317"/>
    <n v="10920"/>
    <n v="11937"/>
    <n v="17141"/>
    <n v="11331"/>
    <n v="0"/>
    <n v="63646"/>
    <n v="9191"/>
    <n v="8696"/>
    <n v="10196"/>
    <n v="14744"/>
    <n v="10134"/>
    <n v="0"/>
    <n v="52961"/>
    <n v="74.620443289762122"/>
    <n v="79.633699633699635"/>
    <n v="85.415095920247964"/>
    <n v="86.01598506504871"/>
    <n v="89.436060365369343"/>
    <m/>
    <n v="83.211827923200204"/>
  </r>
  <r>
    <x v="2"/>
    <x v="13"/>
    <n v="61402"/>
    <n v="61273"/>
    <n v="71894"/>
    <n v="98862"/>
    <n v="64953"/>
    <n v="0"/>
    <n v="358384"/>
    <n v="35705"/>
    <n v="39013"/>
    <n v="48799"/>
    <n v="68666"/>
    <n v="47191"/>
    <n v="0"/>
    <n v="239374"/>
    <n v="58.149571675189733"/>
    <n v="63.670784848138659"/>
    <n v="67.876317912482264"/>
    <n v="69.456413991220089"/>
    <n v="72.654072945052576"/>
    <m/>
    <n v="66.792602348319122"/>
  </r>
  <r>
    <x v="0"/>
    <x v="14"/>
    <n v="0"/>
    <n v="3157"/>
    <n v="16818"/>
    <n v="0"/>
    <n v="0"/>
    <n v="0"/>
    <n v="19975"/>
    <n v="0"/>
    <n v="1463"/>
    <n v="7978"/>
    <n v="0"/>
    <n v="0"/>
    <n v="0"/>
    <n v="9441"/>
    <m/>
    <n v="46.341463414634148"/>
    <n v="47.437269592103704"/>
    <m/>
    <m/>
    <m/>
    <n v="47.264080100125163"/>
  </r>
  <r>
    <x v="1"/>
    <x v="14"/>
    <n v="0"/>
    <n v="578"/>
    <n v="3328"/>
    <n v="0"/>
    <n v="0"/>
    <n v="0"/>
    <n v="3906"/>
    <n v="0"/>
    <n v="382"/>
    <n v="2322"/>
    <n v="0"/>
    <n v="0"/>
    <n v="0"/>
    <n v="2704"/>
    <m/>
    <n v="66.089965397923876"/>
    <n v="69.771634615384613"/>
    <m/>
    <m/>
    <m/>
    <n v="69.226830517153104"/>
  </r>
  <r>
    <x v="2"/>
    <x v="14"/>
    <n v="0"/>
    <n v="3735"/>
    <n v="20146"/>
    <n v="0"/>
    <n v="0"/>
    <n v="0"/>
    <n v="23881"/>
    <n v="0"/>
    <n v="1845"/>
    <n v="10300"/>
    <n v="0"/>
    <n v="0"/>
    <n v="0"/>
    <n v="12145"/>
    <m/>
    <n v="49.397590361445793"/>
    <n v="51.126774545815543"/>
    <m/>
    <m/>
    <m/>
    <n v="50.856329299443082"/>
  </r>
  <r>
    <x v="0"/>
    <x v="15"/>
    <n v="0"/>
    <n v="0"/>
    <n v="0"/>
    <n v="0"/>
    <n v="0"/>
    <n v="126311"/>
    <n v="126311"/>
    <n v="0"/>
    <n v="0"/>
    <n v="0"/>
    <n v="0"/>
    <n v="0"/>
    <n v="4279"/>
    <n v="4279"/>
    <m/>
    <m/>
    <m/>
    <m/>
    <m/>
    <n v="3.3876701158252249"/>
    <n v="3.3876701158252249"/>
  </r>
  <r>
    <x v="1"/>
    <x v="15"/>
    <n v="0"/>
    <n v="0"/>
    <n v="0"/>
    <n v="0"/>
    <n v="0"/>
    <n v="6402"/>
    <n v="6402"/>
    <n v="0"/>
    <n v="0"/>
    <n v="0"/>
    <n v="0"/>
    <n v="0"/>
    <n v="1550"/>
    <n v="1550"/>
    <m/>
    <m/>
    <m/>
    <m/>
    <m/>
    <n v="24.21118400499844"/>
    <n v="24.21118400499844"/>
  </r>
  <r>
    <x v="2"/>
    <x v="15"/>
    <n v="0"/>
    <n v="0"/>
    <n v="0"/>
    <n v="0"/>
    <n v="0"/>
    <n v="132713"/>
    <n v="132713"/>
    <n v="0"/>
    <n v="0"/>
    <n v="0"/>
    <n v="0"/>
    <n v="0"/>
    <n v="5829"/>
    <n v="5829"/>
    <m/>
    <m/>
    <m/>
    <m/>
    <m/>
    <n v="4.3921846390331014"/>
    <n v="4.3921846390331014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">
  <r>
    <x v="0"/>
    <x v="0"/>
    <n v="89214"/>
    <n v="67228"/>
    <n v="57197"/>
    <n v="47427"/>
    <n v="41142"/>
    <n v="0"/>
    <n v="302208"/>
    <n v="47736"/>
    <n v="39422"/>
    <n v="36059"/>
    <n v="31092"/>
    <n v="28486"/>
    <n v="0"/>
    <n v="182795"/>
    <n v="53.507297060999392"/>
    <n v="58.639257452252039"/>
    <n v="63.04351626833575"/>
    <n v="65.557593775697384"/>
    <n v="69.238248019055959"/>
    <m/>
    <n v="60.486486128758997"/>
  </r>
  <r>
    <x v="1"/>
    <x v="0"/>
    <n v="19442"/>
    <n v="12722"/>
    <n v="11474"/>
    <n v="8663"/>
    <n v="6899"/>
    <n v="0"/>
    <n v="59200"/>
    <n v="14657"/>
    <n v="10274"/>
    <n v="9678"/>
    <n v="7454"/>
    <n v="6127"/>
    <n v="0"/>
    <n v="48190"/>
    <n v="75.388334533484212"/>
    <n v="80.757742493318659"/>
    <n v="84.347219801289867"/>
    <n v="86.044095578898762"/>
    <n v="88.809972459776773"/>
    <m/>
    <n v="81.402027027027032"/>
  </r>
  <r>
    <x v="2"/>
    <x v="0"/>
    <n v="108656"/>
    <n v="79950"/>
    <n v="68671"/>
    <n v="56090"/>
    <n v="48041"/>
    <n v="0"/>
    <n v="361408"/>
    <n v="62393"/>
    <n v="49696"/>
    <n v="45737"/>
    <n v="38546"/>
    <n v="34613"/>
    <n v="0"/>
    <n v="230985"/>
    <n v="57.4225077308202"/>
    <n v="62.158849280800503"/>
    <n v="66.603078446505805"/>
    <n v="68.721697272241045"/>
    <n v="72.048874919339724"/>
    <m/>
    <n v="63.912530989906138"/>
  </r>
  <r>
    <x v="0"/>
    <x v="1"/>
    <n v="4661"/>
    <n v="13744"/>
    <n v="32228"/>
    <n v="22774"/>
    <n v="7418"/>
    <n v="0"/>
    <n v="80825"/>
    <n v="2707"/>
    <n v="8980"/>
    <n v="22326"/>
    <n v="15564"/>
    <n v="5104"/>
    <n v="0"/>
    <n v="54681"/>
    <n v="58.077665736966317"/>
    <n v="65.337601862630962"/>
    <n v="69.275164453270449"/>
    <n v="68.341090717484846"/>
    <n v="68.805607980587766"/>
    <m/>
    <n v="67.653572533250852"/>
  </r>
  <r>
    <x v="1"/>
    <x v="1"/>
    <n v="1309"/>
    <n v="2709"/>
    <n v="7043"/>
    <n v="4783"/>
    <n v="1786"/>
    <n v="0"/>
    <n v="17630"/>
    <n v="1033"/>
    <n v="2220"/>
    <n v="6122"/>
    <n v="4161"/>
    <n v="1589"/>
    <n v="0"/>
    <n v="15125"/>
    <n v="78.915202444614209"/>
    <n v="81.949058693244737"/>
    <n v="86.923186142268918"/>
    <n v="86.995609450135902"/>
    <n v="88.969764837625974"/>
    <m/>
    <n v="85.791264889393076"/>
  </r>
  <r>
    <x v="2"/>
    <x v="1"/>
    <n v="5970"/>
    <n v="16453"/>
    <n v="39271"/>
    <n v="27557"/>
    <n v="9204"/>
    <n v="0"/>
    <n v="98455"/>
    <n v="3740"/>
    <n v="11200"/>
    <n v="28448"/>
    <n v="19725"/>
    <n v="6693"/>
    <n v="0"/>
    <n v="69806"/>
    <n v="62.646566164154102"/>
    <n v="68.072691910289919"/>
    <n v="72.440223065366297"/>
    <n v="71.578909170083833"/>
    <n v="72.718383311603645"/>
    <m/>
    <n v="70.901427047889896"/>
  </r>
  <r>
    <x v="0"/>
    <x v="2"/>
    <n v="6049"/>
    <n v="22026"/>
    <n v="28698"/>
    <n v="12711"/>
    <n v="5148"/>
    <n v="0"/>
    <n v="74632"/>
    <n v="2559"/>
    <n v="10306"/>
    <n v="15419"/>
    <n v="7235"/>
    <n v="3015"/>
    <n v="0"/>
    <n v="38534"/>
    <n v="42.304513142668213"/>
    <n v="46.79015708707891"/>
    <n v="53.728482821102517"/>
    <n v="56.919203839194402"/>
    <n v="58.566433566433567"/>
    <m/>
    <n v="51.632007717869008"/>
  </r>
  <r>
    <x v="1"/>
    <x v="2"/>
    <n v="1985"/>
    <n v="5377"/>
    <n v="7652"/>
    <n v="3109"/>
    <n v="2158"/>
    <n v="0"/>
    <n v="20281"/>
    <n v="1253"/>
    <n v="4057"/>
    <n v="6307"/>
    <n v="2655"/>
    <n v="1829"/>
    <n v="0"/>
    <n v="16101"/>
    <n v="63.123425692695207"/>
    <n v="75.450994978612613"/>
    <n v="82.422895974908528"/>
    <n v="85.397233837246702"/>
    <n v="84.754402224281748"/>
    <m/>
    <n v="79.389576450865349"/>
  </r>
  <r>
    <x v="2"/>
    <x v="2"/>
    <n v="8034"/>
    <n v="27403"/>
    <n v="36350"/>
    <n v="15820"/>
    <n v="7306"/>
    <n v="0"/>
    <n v="94913"/>
    <n v="3812"/>
    <n v="14363"/>
    <n v="21726"/>
    <n v="9890"/>
    <n v="4844"/>
    <n v="0"/>
    <n v="54635"/>
    <n v="47.448344535723173"/>
    <n v="52.413969273437218"/>
    <n v="59.768913342503438"/>
    <n v="62.515802781289509"/>
    <n v="66.301669860388728"/>
    <m/>
    <n v="57.563242127000507"/>
  </r>
  <r>
    <x v="0"/>
    <x v="3"/>
    <n v="50519"/>
    <n v="54081"/>
    <n v="49595"/>
    <n v="50259"/>
    <n v="50252"/>
    <n v="0"/>
    <n v="254706"/>
    <n v="27103"/>
    <n v="31126"/>
    <n v="30253"/>
    <n v="32066"/>
    <n v="31376"/>
    <n v="0"/>
    <n v="151924"/>
    <n v="53.649122112472533"/>
    <n v="57.554409127050157"/>
    <n v="61.000100816614577"/>
    <n v="63.80150818758829"/>
    <n v="62.437315927724271"/>
    <m/>
    <n v="59.646808477224717"/>
  </r>
  <r>
    <x v="1"/>
    <x v="3"/>
    <n v="13414"/>
    <n v="13127"/>
    <n v="11631"/>
    <n v="11117"/>
    <n v="12250"/>
    <n v="0"/>
    <n v="61539"/>
    <n v="9686"/>
    <n v="10187"/>
    <n v="9383"/>
    <n v="9496"/>
    <n v="10403"/>
    <n v="0"/>
    <n v="49155"/>
    <n v="72.208140748471749"/>
    <n v="77.603412813285601"/>
    <n v="80.672341157252177"/>
    <n v="85.418728074120722"/>
    <n v="84.922448979591834"/>
    <m/>
    <n v="79.876176083459271"/>
  </r>
  <r>
    <x v="2"/>
    <x v="3"/>
    <n v="63933"/>
    <n v="67208"/>
    <n v="61226"/>
    <n v="61376"/>
    <n v="62502"/>
    <n v="0"/>
    <n v="316245"/>
    <n v="36789"/>
    <n v="41313"/>
    <n v="39636"/>
    <n v="41562"/>
    <n v="41779"/>
    <n v="0"/>
    <n v="201079"/>
    <n v="57.543052883487398"/>
    <n v="61.470360671348651"/>
    <n v="64.737203148988996"/>
    <n v="67.717022940563083"/>
    <n v="66.844260983648525"/>
    <m/>
    <n v="63.583297759648367"/>
  </r>
  <r>
    <x v="0"/>
    <x v="4"/>
    <n v="41994"/>
    <n v="49105"/>
    <n v="51182"/>
    <n v="49528"/>
    <n v="54475"/>
    <n v="0"/>
    <n v="246284"/>
    <n v="22346"/>
    <n v="28143"/>
    <n v="31786"/>
    <n v="30938"/>
    <n v="35318"/>
    <n v="0"/>
    <n v="148531"/>
    <n v="53.212363671000617"/>
    <n v="57.311882700336007"/>
    <n v="62.103864639912473"/>
    <n v="62.465675981263132"/>
    <n v="64.833409821018819"/>
    <m/>
    <n v="60.308830455896448"/>
  </r>
  <r>
    <x v="1"/>
    <x v="4"/>
    <n v="9525"/>
    <n v="9944"/>
    <n v="10388"/>
    <n v="10181"/>
    <n v="11110"/>
    <n v="0"/>
    <n v="51148"/>
    <n v="7174"/>
    <n v="7878"/>
    <n v="8575"/>
    <n v="8651"/>
    <n v="9766"/>
    <n v="0"/>
    <n v="42044"/>
    <n v="75.317585301837269"/>
    <n v="79.223652453740954"/>
    <n v="82.547169811320757"/>
    <n v="84.972006679108148"/>
    <n v="87.902790279027897"/>
    <m/>
    <n v="82.200672558066785"/>
  </r>
  <r>
    <x v="2"/>
    <x v="4"/>
    <n v="51519"/>
    <n v="59049"/>
    <n v="61570"/>
    <n v="59709"/>
    <n v="65585"/>
    <n v="0"/>
    <n v="297432"/>
    <n v="29520"/>
    <n v="36021"/>
    <n v="40361"/>
    <n v="39589"/>
    <n v="45084"/>
    <n v="0"/>
    <n v="190575"/>
    <n v="57.299248820823387"/>
    <n v="61.001879794746728"/>
    <n v="65.553029072600296"/>
    <n v="66.303237367900991"/>
    <n v="68.741328047571855"/>
    <m/>
    <n v="64.073468893730336"/>
  </r>
  <r>
    <x v="0"/>
    <x v="5"/>
    <n v="24448"/>
    <n v="64784"/>
    <n v="85323"/>
    <n v="120754"/>
    <n v="116897"/>
    <n v="0"/>
    <n v="412206"/>
    <n v="11707"/>
    <n v="34535"/>
    <n v="51100"/>
    <n v="75656"/>
    <n v="69337"/>
    <n v="0"/>
    <n v="242335"/>
    <n v="47.88530759162304"/>
    <n v="53.307915534699923"/>
    <n v="59.89006481253589"/>
    <n v="62.652997002169698"/>
    <n v="59.314610297954609"/>
    <m/>
    <n v="58.789779867347882"/>
  </r>
  <r>
    <x v="1"/>
    <x v="5"/>
    <n v="5361"/>
    <n v="14184"/>
    <n v="18704"/>
    <n v="31555"/>
    <n v="29855"/>
    <n v="0"/>
    <n v="99659"/>
    <n v="3697"/>
    <n v="10845"/>
    <n v="15452"/>
    <n v="26768"/>
    <n v="24713"/>
    <n v="0"/>
    <n v="81475"/>
    <n v="68.961014736056711"/>
    <n v="76.459390862944161"/>
    <n v="82.613344739093236"/>
    <n v="84.829662494057999"/>
    <n v="82.776754312510462"/>
    <m/>
    <n v="81.753780391133759"/>
  </r>
  <r>
    <x v="2"/>
    <x v="5"/>
    <n v="29809"/>
    <n v="78968"/>
    <n v="104027"/>
    <n v="152309"/>
    <n v="146752"/>
    <n v="0"/>
    <n v="511865"/>
    <n v="15404"/>
    <n v="45380"/>
    <n v="66552"/>
    <n v="102424"/>
    <n v="94050"/>
    <n v="0"/>
    <n v="323810"/>
    <n v="51.675668422288567"/>
    <n v="57.466315469557287"/>
    <n v="63.97569861670528"/>
    <n v="67.247503430526095"/>
    <n v="64.087712603576108"/>
    <m/>
    <n v="63.260820724214391"/>
  </r>
  <r>
    <x v="0"/>
    <x v="6"/>
    <n v="342428"/>
    <n v="176076"/>
    <n v="132398"/>
    <n v="137632"/>
    <n v="187369"/>
    <n v="0"/>
    <n v="975903"/>
    <n v="172327"/>
    <n v="96632"/>
    <n v="73809"/>
    <n v="82531"/>
    <n v="115372"/>
    <n v="0"/>
    <n v="540671"/>
    <n v="50.325031831509108"/>
    <n v="54.880846907017421"/>
    <n v="55.747820964062903"/>
    <n v="59.964979074633803"/>
    <n v="61.574753561154729"/>
    <m/>
    <n v="55.402125006276243"/>
  </r>
  <r>
    <x v="1"/>
    <x v="6"/>
    <n v="77569"/>
    <n v="35036"/>
    <n v="23136"/>
    <n v="27560"/>
    <n v="40359"/>
    <n v="0"/>
    <n v="203660"/>
    <n v="57020"/>
    <n v="27357"/>
    <n v="18489"/>
    <n v="23220"/>
    <n v="35203"/>
    <n v="0"/>
    <n v="161289"/>
    <n v="73.508747051012648"/>
    <n v="78.082543669368647"/>
    <n v="79.914419087136935"/>
    <n v="84.252539912917271"/>
    <n v="87.224658688272754"/>
    <m/>
    <n v="79.195227339683782"/>
  </r>
  <r>
    <x v="2"/>
    <x v="6"/>
    <n v="419997"/>
    <n v="211112"/>
    <n v="155534"/>
    <n v="165192"/>
    <n v="227728"/>
    <n v="0"/>
    <n v="1179563"/>
    <n v="229347"/>
    <n v="123989"/>
    <n v="92298"/>
    <n v="105751"/>
    <n v="150575"/>
    <n v="0"/>
    <n v="701960"/>
    <n v="54.606818620132998"/>
    <n v="58.731384288908259"/>
    <n v="59.342651767459202"/>
    <n v="64.017022616107312"/>
    <n v="66.120547319609358"/>
    <m/>
    <n v="59.510174530737231"/>
  </r>
  <r>
    <x v="0"/>
    <x v="7"/>
    <n v="20419"/>
    <n v="37365"/>
    <n v="82075"/>
    <n v="63166"/>
    <n v="17490"/>
    <n v="0"/>
    <n v="220515"/>
    <n v="9624"/>
    <n v="18750"/>
    <n v="42917"/>
    <n v="33415"/>
    <n v="9470"/>
    <n v="0"/>
    <n v="114176"/>
    <n v="47.132572603947303"/>
    <n v="50.180650341228421"/>
    <n v="52.289978678038381"/>
    <n v="52.900294462210681"/>
    <n v="54.145225843339048"/>
    <m/>
    <n v="51.776976622905472"/>
  </r>
  <r>
    <x v="1"/>
    <x v="7"/>
    <n v="5106"/>
    <n v="8141"/>
    <n v="17319"/>
    <n v="14526"/>
    <n v="3444"/>
    <n v="0"/>
    <n v="48536"/>
    <n v="3484"/>
    <n v="6031"/>
    <n v="13471"/>
    <n v="11738"/>
    <n v="2894"/>
    <n v="0"/>
    <n v="37618"/>
    <n v="68.233450842146496"/>
    <n v="74.081808131679153"/>
    <n v="77.781627114729488"/>
    <n v="80.806829133966687"/>
    <n v="84.030197444831586"/>
    <m/>
    <n v="77.505356848524812"/>
  </r>
  <r>
    <x v="2"/>
    <x v="7"/>
    <n v="25525"/>
    <n v="45506"/>
    <n v="99394"/>
    <n v="77692"/>
    <n v="20934"/>
    <n v="0"/>
    <n v="269051"/>
    <n v="13108"/>
    <n v="24781"/>
    <n v="56388"/>
    <n v="45153"/>
    <n v="12364"/>
    <n v="0"/>
    <n v="151794"/>
    <n v="51.353574926542613"/>
    <n v="54.456555179536757"/>
    <n v="56.731794675734953"/>
    <n v="58.117952942387888"/>
    <n v="59.061813318047193"/>
    <m/>
    <n v="56.418299876231643"/>
  </r>
  <r>
    <x v="0"/>
    <x v="8"/>
    <n v="141765"/>
    <n v="140299"/>
    <n v="93098"/>
    <n v="99807"/>
    <n v="72236"/>
    <n v="0"/>
    <n v="547205"/>
    <n v="72608"/>
    <n v="77714"/>
    <n v="55082"/>
    <n v="62328"/>
    <n v="46852"/>
    <n v="0"/>
    <n v="314584"/>
    <n v="51.217155151130392"/>
    <n v="55.391699156800833"/>
    <n v="59.165610432017871"/>
    <n v="62.448525654513212"/>
    <n v="64.85962677889141"/>
    <m/>
    <n v="57.489240778136157"/>
  </r>
  <r>
    <x v="1"/>
    <x v="8"/>
    <n v="30174"/>
    <n v="28483"/>
    <n v="18601"/>
    <n v="24073"/>
    <n v="15482"/>
    <n v="0"/>
    <n v="116813"/>
    <n v="22227"/>
    <n v="22414"/>
    <n v="15272"/>
    <n v="20677"/>
    <n v="13519"/>
    <n v="0"/>
    <n v="94109"/>
    <n v="73.66275601511235"/>
    <n v="78.692553452936835"/>
    <n v="82.103112735874419"/>
    <n v="85.892909068250731"/>
    <n v="87.320759591784011"/>
    <m/>
    <n v="80.563807110509956"/>
  </r>
  <r>
    <x v="2"/>
    <x v="8"/>
    <n v="171939"/>
    <n v="168782"/>
    <n v="111699"/>
    <n v="123880"/>
    <n v="87718"/>
    <n v="0"/>
    <n v="664018"/>
    <n v="94835"/>
    <n v="100128"/>
    <n v="70354"/>
    <n v="83005"/>
    <n v="60371"/>
    <n v="0"/>
    <n v="408693"/>
    <n v="55.156189113580979"/>
    <n v="59.323861549217327"/>
    <n v="62.98534454202813"/>
    <n v="67.004359057152087"/>
    <n v="68.823958594587197"/>
    <m/>
    <n v="61.548482119460623"/>
  </r>
  <r>
    <x v="0"/>
    <x v="9"/>
    <n v="82863"/>
    <n v="150301"/>
    <n v="119396"/>
    <n v="137596"/>
    <n v="199967"/>
    <n v="0"/>
    <n v="690123"/>
    <n v="42191"/>
    <n v="82144"/>
    <n v="66428"/>
    <n v="80919"/>
    <n v="113980"/>
    <n v="0"/>
    <n v="385662"/>
    <n v="50.916573138795357"/>
    <n v="54.652996320716433"/>
    <n v="55.636704747227711"/>
    <n v="58.809122358208093"/>
    <n v="56.999404901808788"/>
    <m/>
    <n v="55.883081711520987"/>
  </r>
  <r>
    <x v="1"/>
    <x v="9"/>
    <n v="20250"/>
    <n v="30128"/>
    <n v="22483"/>
    <n v="32641"/>
    <n v="42403"/>
    <n v="0"/>
    <n v="147905"/>
    <n v="14920"/>
    <n v="23729"/>
    <n v="18404"/>
    <n v="28101"/>
    <n v="36475"/>
    <n v="0"/>
    <n v="121629"/>
    <n v="73.679012345679013"/>
    <n v="78.760621348911314"/>
    <n v="81.857403371436192"/>
    <n v="86.091112404644463"/>
    <n v="86.019857085583567"/>
    <m/>
    <n v="82.234542442784218"/>
  </r>
  <r>
    <x v="2"/>
    <x v="9"/>
    <n v="103113"/>
    <n v="180429"/>
    <n v="141879"/>
    <n v="170237"/>
    <n v="242370"/>
    <n v="0"/>
    <n v="838028"/>
    <n v="57111"/>
    <n v="105873"/>
    <n v="84832"/>
    <n v="109020"/>
    <n v="150455"/>
    <n v="0"/>
    <n v="507291"/>
    <n v="55.386808646824363"/>
    <n v="58.67848294897162"/>
    <n v="59.79179441636888"/>
    <n v="64.040132286165758"/>
    <n v="62.076577134133757"/>
    <m/>
    <n v="60.533896242130332"/>
  </r>
  <r>
    <x v="0"/>
    <x v="10"/>
    <n v="0"/>
    <n v="2321"/>
    <n v="2725"/>
    <n v="10434"/>
    <n v="0"/>
    <n v="0"/>
    <n v="15480"/>
    <n v="0"/>
    <n v="875"/>
    <n v="1067"/>
    <n v="4861"/>
    <n v="0"/>
    <n v="0"/>
    <n v="6803"/>
    <m/>
    <n v="37.69926755708746"/>
    <n v="39.155963302752291"/>
    <n v="46.588077439141273"/>
    <m/>
    <m/>
    <n v="43.947028423772608"/>
  </r>
  <r>
    <x v="1"/>
    <x v="10"/>
    <n v="0"/>
    <n v="435"/>
    <n v="598"/>
    <n v="2285"/>
    <n v="0"/>
    <n v="0"/>
    <n v="3318"/>
    <n v="0"/>
    <n v="263"/>
    <n v="372"/>
    <n v="1529"/>
    <n v="0"/>
    <n v="0"/>
    <n v="2164"/>
    <m/>
    <n v="60.459770114942529"/>
    <n v="62.207357859531783"/>
    <n v="66.914660831509849"/>
    <m/>
    <m/>
    <n v="65.220012055455086"/>
  </r>
  <r>
    <x v="2"/>
    <x v="10"/>
    <n v="0"/>
    <n v="2756"/>
    <n v="3323"/>
    <n v="12719"/>
    <n v="0"/>
    <n v="0"/>
    <n v="18798"/>
    <n v="0"/>
    <n v="1138"/>
    <n v="1439"/>
    <n v="6390"/>
    <n v="0"/>
    <n v="0"/>
    <n v="8967"/>
    <m/>
    <n v="41.291727140783742"/>
    <n v="43.30424315377671"/>
    <n v="50.239798726314959"/>
    <m/>
    <m/>
    <n v="47.701883179061603"/>
  </r>
  <r>
    <x v="0"/>
    <x v="11"/>
    <n v="853445"/>
    <n v="831884"/>
    <n v="817521"/>
    <n v="843407"/>
    <n v="806016"/>
    <n v="126311"/>
    <n v="4278584"/>
    <n v="437422"/>
    <n v="460867"/>
    <n v="475241"/>
    <n v="514480"/>
    <n v="495367"/>
    <n v="4279"/>
    <n v="2387656"/>
    <n v="51.253683599997657"/>
    <n v="55.40039236239668"/>
    <n v="58.131962359376701"/>
    <n v="61.000205120422287"/>
    <n v="61.458705534381451"/>
    <n v="3.3876701158252249"/>
    <n v="55.804817668649257"/>
  </r>
  <r>
    <x v="1"/>
    <x v="11"/>
    <n v="196452"/>
    <n v="172009"/>
    <n v="165774"/>
    <n v="190215"/>
    <n v="177077"/>
    <n v="6402"/>
    <n v="907929"/>
    <n v="144342"/>
    <n v="134470"/>
    <n v="135094"/>
    <n v="161114"/>
    <n v="152652"/>
    <n v="1550"/>
    <n v="729222"/>
    <n v="73.474436503573386"/>
    <n v="78.176141946060966"/>
    <n v="81.492875843015185"/>
    <n v="84.700996241095609"/>
    <n v="86.206565505401599"/>
    <n v="24.21118400499844"/>
    <n v="80.317073251322512"/>
  </r>
  <r>
    <x v="2"/>
    <x v="11"/>
    <n v="1049897"/>
    <n v="1003893"/>
    <n v="983295"/>
    <n v="1033622"/>
    <n v="983093"/>
    <n v="132713"/>
    <n v="5186513"/>
    <n v="581764"/>
    <n v="595337"/>
    <n v="610335"/>
    <n v="675594"/>
    <n v="648019"/>
    <n v="5829"/>
    <n v="3116878"/>
    <n v="55.411530845406737"/>
    <n v="59.302834066977248"/>
    <n v="62.070385794700471"/>
    <n v="65.361805379529457"/>
    <n v="65.916347690401622"/>
    <n v="4.3921846390331014"/>
    <n v="60.09582931730818"/>
  </r>
  <r>
    <x v="0"/>
    <x v="12"/>
    <n v="0"/>
    <n v="1044"/>
    <n v="6831"/>
    <n v="9598"/>
    <n v="0"/>
    <n v="0"/>
    <n v="17473"/>
    <n v="0"/>
    <n v="460"/>
    <n v="2414"/>
    <n v="3953"/>
    <n v="0"/>
    <n v="0"/>
    <n v="6827"/>
    <m/>
    <n v="44.061302681992338"/>
    <n v="35.338896208461428"/>
    <n v="41.18566367993332"/>
    <m/>
    <m/>
    <n v="39.07171063927202"/>
  </r>
  <r>
    <x v="1"/>
    <x v="12"/>
    <n v="0"/>
    <n v="225"/>
    <n v="1480"/>
    <n v="2581"/>
    <n v="0"/>
    <n v="0"/>
    <n v="4286"/>
    <n v="0"/>
    <n v="137"/>
    <n v="1051"/>
    <n v="1920"/>
    <n v="0"/>
    <n v="0"/>
    <n v="3108"/>
    <m/>
    <n v="60.888888888888893"/>
    <n v="71.013513513513516"/>
    <n v="74.38977140643162"/>
    <m/>
    <m/>
    <n v="72.515165655622965"/>
  </r>
  <r>
    <x v="2"/>
    <x v="12"/>
    <n v="0"/>
    <n v="1269"/>
    <n v="8311"/>
    <n v="12179"/>
    <n v="0"/>
    <n v="0"/>
    <n v="21759"/>
    <n v="0"/>
    <n v="597"/>
    <n v="3465"/>
    <n v="5873"/>
    <n v="0"/>
    <n v="0"/>
    <n v="9935"/>
    <m/>
    <n v="47.044917257683217"/>
    <n v="41.691733846709177"/>
    <n v="48.222349946629443"/>
    <m/>
    <m/>
    <n v="45.659267429569383"/>
  </r>
  <r>
    <x v="0"/>
    <x v="13"/>
    <n v="49085"/>
    <n v="50353"/>
    <n v="59957"/>
    <n v="81721"/>
    <n v="53622"/>
    <n v="0"/>
    <n v="294738"/>
    <n v="26514"/>
    <n v="30317"/>
    <n v="38603"/>
    <n v="53922"/>
    <n v="37057"/>
    <n v="0"/>
    <n v="186413"/>
    <n v="54.016501986350207"/>
    <n v="60.20892498957361"/>
    <n v="64.384475540804246"/>
    <n v="65.9830398551168"/>
    <n v="69.10782887620752"/>
    <m/>
    <n v="63.247019386709553"/>
  </r>
  <r>
    <x v="1"/>
    <x v="13"/>
    <n v="12317"/>
    <n v="10920"/>
    <n v="11937"/>
    <n v="17141"/>
    <n v="11331"/>
    <n v="0"/>
    <n v="63646"/>
    <n v="9191"/>
    <n v="8696"/>
    <n v="10196"/>
    <n v="14744"/>
    <n v="10134"/>
    <n v="0"/>
    <n v="52961"/>
    <n v="74.620443289762122"/>
    <n v="79.633699633699635"/>
    <n v="85.415095920247964"/>
    <n v="86.01598506504871"/>
    <n v="89.436060365369343"/>
    <m/>
    <n v="83.211827923200204"/>
  </r>
  <r>
    <x v="2"/>
    <x v="13"/>
    <n v="61402"/>
    <n v="61273"/>
    <n v="71894"/>
    <n v="98862"/>
    <n v="64953"/>
    <n v="0"/>
    <n v="358384"/>
    <n v="35705"/>
    <n v="39013"/>
    <n v="48799"/>
    <n v="68666"/>
    <n v="47191"/>
    <n v="0"/>
    <n v="239374"/>
    <n v="58.149571675189733"/>
    <n v="63.670784848138659"/>
    <n v="67.876317912482264"/>
    <n v="69.456413991220089"/>
    <n v="72.654072945052576"/>
    <m/>
    <n v="66.792602348319122"/>
  </r>
  <r>
    <x v="0"/>
    <x v="14"/>
    <n v="0"/>
    <n v="3157"/>
    <n v="16818"/>
    <n v="0"/>
    <n v="0"/>
    <n v="0"/>
    <n v="19975"/>
    <n v="0"/>
    <n v="1463"/>
    <n v="7978"/>
    <n v="0"/>
    <n v="0"/>
    <n v="0"/>
    <n v="9441"/>
    <m/>
    <n v="46.341463414634148"/>
    <n v="47.437269592103704"/>
    <m/>
    <m/>
    <m/>
    <n v="47.264080100125163"/>
  </r>
  <r>
    <x v="1"/>
    <x v="14"/>
    <n v="0"/>
    <n v="578"/>
    <n v="3328"/>
    <n v="0"/>
    <n v="0"/>
    <n v="0"/>
    <n v="3906"/>
    <n v="0"/>
    <n v="382"/>
    <n v="2322"/>
    <n v="0"/>
    <n v="0"/>
    <n v="0"/>
    <n v="2704"/>
    <m/>
    <n v="66.089965397923876"/>
    <n v="69.771634615384613"/>
    <m/>
    <m/>
    <m/>
    <n v="69.226830517153104"/>
  </r>
  <r>
    <x v="2"/>
    <x v="14"/>
    <n v="0"/>
    <n v="3735"/>
    <n v="20146"/>
    <n v="0"/>
    <n v="0"/>
    <n v="0"/>
    <n v="23881"/>
    <n v="0"/>
    <n v="1845"/>
    <n v="10300"/>
    <n v="0"/>
    <n v="0"/>
    <n v="0"/>
    <n v="12145"/>
    <m/>
    <n v="49.397590361445793"/>
    <n v="51.126774545815543"/>
    <m/>
    <m/>
    <m/>
    <n v="50.8563292994430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PivotTable2" cacheId="0" applyNumberFormats="0" applyBorderFormats="0" applyFontFormats="0" applyPatternFormats="0" applyAlignmentFormats="0" applyWidthHeightFormats="1" dataCaption="Values" updatedVersion="8" minRefreshableVersion="3" rowGrandTotals="0" itemPrintTitles="1" createdVersion="8" indent="0" outline="1" outlineData="1" multipleFieldFilters="0">
  <location ref="A9:N10" firstHeaderRow="0" firstDataRow="1" firstDataCol="0" rowPageCount="1" colPageCount="1"/>
  <pivotFields count="15">
    <pivotField name="NHS Board" axis="axisPage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m="1" x="16"/>
        <item x="1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Items count="1">
    <i/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0" item="0" hier="-1"/>
  </pageFields>
  <dataFields count="14">
    <dataField name="Sum of 0to2" fld="1" baseField="0" baseItem="0"/>
    <dataField name="Sum of 3to5" fld="2" baseField="0" baseItem="0"/>
    <dataField name="Sum of 6to12" fld="3" baseField="0" baseItem="0"/>
    <dataField name="Sum of 13to17" fld="4" baseField="0" baseItem="0"/>
    <dataField name="Sum of 18to24" fld="5" baseField="0" baseItem="0"/>
    <dataField name="Sum of 25to34" fld="6" baseField="0" baseItem="0"/>
    <dataField name="Sum of 35to44" fld="7" baseField="0" baseItem="0"/>
    <dataField name="Sum of 45to54" fld="8" baseField="0" baseItem="0"/>
    <dataField name="Sum of 55to64" fld="9" baseField="0" baseItem="0"/>
    <dataField name="Sum of 65to74" fld="10" baseField="0" baseItem="0"/>
    <dataField name="Sum of 75andover" fld="11" baseField="0" baseItem="0"/>
    <dataField name="Sum of Children" fld="12" baseField="0" baseItem="0"/>
    <dataField name="Sum of Adults" fld="13" baseField="0" baseItem="0"/>
    <dataField name="Sum of Total" fld="14" baseField="0" baseItem="0"/>
  </dataFields>
  <formats count="1">
    <format dxfId="19">
      <pivotArea field="0" type="button" dataOnly="0" labelOnly="1" outline="0" axis="axisPage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1000000}" name="PivotTable2" cacheId="1" applyNumberFormats="0" applyBorderFormats="0" applyFontFormats="0" applyPatternFormats="0" applyAlignmentFormats="0" applyWidthHeightFormats="1" dataCaption="Values" updatedVersion="8" minRefreshableVersion="3" rowGrandTotals="0" itemPrintTitles="1" createdVersion="8" indent="0" outline="1" outlineData="1" multipleFieldFilters="0">
  <location ref="A9:H25" firstHeaderRow="0" firstDataRow="1" firstDataCol="1" rowPageCount="1" colPageCount="1"/>
  <pivotFields count="9"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Patient Age Group" axis="axisPage" showAll="0">
      <items count="4">
        <item x="1"/>
        <item x="0"/>
        <item x="2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1" item="2" hier="-1"/>
  </pageFields>
  <dataFields count="7">
    <dataField name="Sum of 1" fld="2" baseField="0" baseItem="0"/>
    <dataField name="Sum of 2" fld="3" baseField="0" baseItem="0"/>
    <dataField name="Sum of 3" fld="4" baseField="0" baseItem="0"/>
    <dataField name="Sum of 4" fld="5" baseField="0" baseItem="0"/>
    <dataField name="Sum of 5" fld="6" baseField="0" baseItem="0"/>
    <dataField name="Sum of ZZ_Unknown" fld="7" baseField="0" baseItem="0"/>
    <dataField name="Sum of Total" fld="8" baseField="0" baseItem="0"/>
  </dataFields>
  <formats count="1">
    <format dxfId="18">
      <pivotArea field="1" type="button" dataOnly="0" labelOnly="1" outline="0" axis="axisPage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2000000}" name="PivotTable2" cacheId="1" applyNumberFormats="0" applyBorderFormats="0" applyFontFormats="0" applyPatternFormats="0" applyAlignmentFormats="0" applyWidthHeightFormats="1" dataCaption="Values" updatedVersion="8" minRefreshableVersion="3" rowGrandTotals="0" itemPrintTitles="1" createdVersion="8" indent="0" outline="1" outlineData="1" multipleFieldFilters="0">
  <location ref="A9:G12" firstHeaderRow="0" firstDataRow="1" firstDataCol="1" rowPageCount="1" colPageCount="1"/>
  <pivotFields count="9">
    <pivotField name="NHS Board" axis="axisPage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Row" showAll="0">
      <items count="4">
        <item x="1"/>
        <item x="0"/>
        <item x="2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showAll="0"/>
    <pivotField dataField="1" showAll="0"/>
  </pivotFields>
  <rowFields count="1">
    <field x="1"/>
  </rowFields>
  <rowItems count="3">
    <i>
      <x/>
    </i>
    <i>
      <x v="1"/>
    </i>
    <i>
      <x v="2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0" item="0" hier="-1"/>
  </pageFields>
  <dataFields count="6">
    <dataField name="Sum of 1" fld="2" baseField="0" baseItem="0"/>
    <dataField name="Sum of 2" fld="3" baseField="0" baseItem="0"/>
    <dataField name="Sum of 3" fld="4" baseField="0" baseItem="0"/>
    <dataField name="Sum of 4" fld="5" baseField="0" baseItem="0"/>
    <dataField name="Sum of 5" fld="6" baseField="0" baseItem="0"/>
    <dataField name="Sum of Total" fld="8" baseField="0" baseItem="0"/>
  </dataFields>
  <formats count="3">
    <format dxfId="17">
      <pivotArea field="0" type="button" dataOnly="0" labelOnly="1" outline="0" axis="axisPage" fieldPosition="0"/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3000000}" name="PivotTable2" cacheId="2" applyNumberFormats="0" applyBorderFormats="0" applyFontFormats="0" applyPatternFormats="0" applyAlignmentFormats="0" applyWidthHeightFormats="1" dataCaption="Values" updatedVersion="8" minRefreshableVersion="3" rowGrandTotals="0" itemPrintTitles="1" createdVersion="8" indent="0" outline="1" outlineData="1" multipleFieldFilters="0">
  <location ref="A9:AB10" firstHeaderRow="0" firstDataRow="1" firstDataCol="0" rowPageCount="1" colPageCount="1"/>
  <pivotFields count="43">
    <pivotField name="NHS Board" axis="axisPage" multipleItemSelectionAllowed="1" showAll="0">
      <items count="16">
        <item h="1" x="0"/>
        <item h="1" x="1"/>
        <item h="1" x="2"/>
        <item h="1" x="3"/>
        <item h="1" x="4"/>
        <item h="1" x="5"/>
        <item h="1" x="6"/>
        <item h="1" x="7"/>
        <item x="8"/>
        <item h="1" x="9"/>
        <item h="1" x="10"/>
        <item h="1" x="11"/>
        <item h="1" x="12"/>
        <item h="1" x="13"/>
        <item h="1" x="14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-2"/>
  </colFields>
  <colItems count="2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</colItems>
  <pageFields count="1">
    <pageField fld="0" hier="-1"/>
  </pageFields>
  <dataFields count="28">
    <dataField name="Sum of reg_allages" fld="14" baseField="0" baseItem="0"/>
    <dataField name="Sum of reg_children" fld="12" baseField="0" baseItem="0"/>
    <dataField name="Sum of reg_age0to2" fld="1" baseField="0" baseItem="0"/>
    <dataField name="Sum of reg_age3to5" fld="2" baseField="0" baseItem="0"/>
    <dataField name="Sum of reg_age6to12" fld="3" baseField="0" baseItem="0"/>
    <dataField name="Sum of reg_age13to17" fld="4" baseField="0" baseItem="0"/>
    <dataField name="Sum of reg_adults" fld="13" baseField="0" baseItem="0"/>
    <dataField name="Sum of reg_age18to24" fld="5" baseField="0" baseItem="0"/>
    <dataField name="Sum of reg_age25to34" fld="6" baseField="0" baseItem="0"/>
    <dataField name="Sum of reg_age35to44" fld="7" baseField="0" baseItem="0"/>
    <dataField name="Sum of reg_age45to54" fld="8" baseField="0" baseItem="0"/>
    <dataField name="Sum of reg_age55to64" fld="9" baseField="0" baseItem="0"/>
    <dataField name="Sum of reg_age65to74" fld="10" baseField="0" baseItem="0"/>
    <dataField name="Sum of reg_age75andover" fld="11" baseField="0" baseItem="0"/>
    <dataField name="Sum of per_reg_allages" fld="28" baseField="0" baseItem="0"/>
    <dataField name="Sum of per_reg_children" fld="26" baseField="0" baseItem="0"/>
    <dataField name="Sum of per_reg0to2" fld="15" baseField="0" baseItem="0"/>
    <dataField name="Sum of per_reg3to5" fld="16" baseField="0" baseItem="0"/>
    <dataField name="Sum of per_reg6to12" fld="17" baseField="0" baseItem="0"/>
    <dataField name="Sum of per_reg13to17" fld="18" baseField="0" baseItem="0"/>
    <dataField name="Sum of per_reg_adults" fld="27" baseField="0" baseItem="0"/>
    <dataField name="Sum of per_reg18to24" fld="19" baseField="0" baseItem="0"/>
    <dataField name="Sum of per_reg25to34" fld="20" baseField="0" baseItem="0"/>
    <dataField name="Sum of per_reg35to44" fld="21" baseField="0" baseItem="0"/>
    <dataField name="Sum of per_reg45to54" fld="22" baseField="0" baseItem="0"/>
    <dataField name="Sum of per_reg55to64" fld="23" baseField="0" baseItem="0"/>
    <dataField name="Sum of per_reg65to74" fld="24" baseField="0" baseItem="0"/>
    <dataField name="Sum of per_reg75andover" fld="25" baseField="0" baseItem="0"/>
  </dataFields>
  <formats count="1">
    <format dxfId="14">
      <pivotArea field="0" type="button" dataOnly="0" labelOnly="1" outline="0" axis="axisPage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000-000004000000}" name="PivotTable2" cacheId="3" applyNumberFormats="0" applyBorderFormats="0" applyFontFormats="0" applyPatternFormats="0" applyAlignmentFormats="0" applyWidthHeightFormats="1" dataCaption="Values" updatedVersion="8" minRefreshableVersion="3" rowGrandTotals="0" itemPrintTitles="1" createdVersion="8" indent="0" outline="1" outlineData="1" multipleFieldFilters="0">
  <location ref="A9:N25" firstHeaderRow="0" firstDataRow="1" firstDataCol="1" rowPageCount="1" colPageCount="1"/>
  <pivotFields count="21"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Patient Age Group" axis="axisPage" showAll="0">
      <items count="4">
        <item x="1"/>
        <item h="1" x="0"/>
        <item h="1" x="2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pageFields count="1">
    <pageField fld="1" item="0" hier="-1"/>
  </pageFields>
  <dataFields count="13">
    <dataField name="Sum of x1" fld="2" baseField="0" baseItem="0"/>
    <dataField name="Sum of x2" fld="3" baseField="0" baseItem="0"/>
    <dataField name="Sum of x3" fld="4" baseField="0" baseItem="0"/>
    <dataField name="Sum of x4" fld="5" baseField="0" baseItem="0"/>
    <dataField name="Sum of x5" fld="6" baseField="0" baseItem="0"/>
    <dataField name="Sum of zz_unknown" fld="7" baseField="0" baseItem="0"/>
    <dataField name="Sum of total" fld="8" baseField="0" baseItem="0"/>
    <dataField name="Sum of per_simd1" fld="9" baseField="0" baseItem="0"/>
    <dataField name="Sum of per_simd2" fld="10" baseField="0" baseItem="0"/>
    <dataField name="Sum of per_simd3" fld="11" baseField="0" baseItem="0"/>
    <dataField name="Sum of per_simd4" fld="12" baseField="0" baseItem="0"/>
    <dataField name="Sum of per_simd5" fld="13" baseField="0" baseItem="0"/>
    <dataField name="Sum of per_total" fld="14" baseField="0" baseItem="0"/>
  </dataFields>
  <formats count="1">
    <format dxfId="13">
      <pivotArea field="1" type="button" dataOnly="0" labelOnly="1" outline="0" axis="axisPage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200-000005000000}" name="PivotTable2" cacheId="4" applyNumberFormats="0" applyBorderFormats="0" applyFontFormats="0" applyPatternFormats="0" applyAlignmentFormats="0" applyWidthHeightFormats="1" dataCaption="Values" updatedVersion="8" minRefreshableVersion="3" rowGrandTotals="0" itemPrintTitles="1" createdVersion="8" indent="0" outline="1" outlineData="1" multipleFieldFilters="0">
  <location ref="A9:F12" firstHeaderRow="0" firstDataRow="1" firstDataCol="1" rowPageCount="1" colPageCount="1"/>
  <pivotFields count="21">
    <pivotField name="NHS Board" axis="axisPage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3">
    <i>
      <x/>
    </i>
    <i>
      <x v="1"/>
    </i>
    <i>
      <x v="2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item="8" hier="-1"/>
  </pageFields>
  <dataFields count="5">
    <dataField name="Sum of per_simd1" fld="9" baseField="0" baseItem="0"/>
    <dataField name="Sum of per_simd2" fld="10" baseField="0" baseItem="0"/>
    <dataField name="Sum of per_simd3" fld="11" baseField="0" baseItem="0"/>
    <dataField name="Sum of per_simd4" fld="12" baseField="0" baseItem="0"/>
    <dataField name="Sum of per_simd5" fld="13" baseField="0" baseItem="0"/>
  </dataFields>
  <formats count="2">
    <format dxfId="12">
      <pivotArea field="0" type="button" dataOnly="0" labelOnly="1" outline="0" axis="axisPage" fieldPosition="0"/>
    </format>
    <format dxfId="1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400-000006000000}" name="PivotTable2" cacheId="5" applyNumberFormats="0" applyBorderFormats="0" applyFontFormats="0" applyPatternFormats="0" applyAlignmentFormats="0" applyWidthHeightFormats="1" dataCaption="Values" updatedVersion="8" minRefreshableVersion="3" rowGrandTotals="0" itemPrintTitles="1" createdVersion="8" indent="0" outline="1" outlineData="1" multipleFieldFilters="0">
  <location ref="A9:AB10" firstHeaderRow="0" firstDataRow="1" firstDataCol="0" rowPageCount="1" colPageCount="1"/>
  <pivotFields count="43">
    <pivotField name="NHS Board" axis="axisPage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Items count="1">
    <i/>
  </rowItems>
  <colFields count="1">
    <field x="-2"/>
  </colFields>
  <colItems count="2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</colItems>
  <pageFields count="1">
    <pageField fld="0" item="0" hier="-1"/>
  </pageFields>
  <dataFields count="28">
    <dataField name="Sum of part_allages" fld="28" baseField="0" baseItem="0"/>
    <dataField name="Sum of part_children" fld="26" baseField="0" baseItem="1"/>
    <dataField name="Sum of part_age0to2" fld="15" baseField="0" baseItem="1"/>
    <dataField name="Sum of part_age3to5" fld="16" baseField="0" baseItem="1"/>
    <dataField name="Sum of part_age6to12" fld="17" baseField="0" baseItem="1"/>
    <dataField name="Sum of part_age13to17" fld="18" baseField="0" baseItem="1"/>
    <dataField name="Sum of part_adults" fld="27" baseField="0" baseItem="1"/>
    <dataField name="Sum of part_age18to24" fld="19" baseField="0" baseItem="1"/>
    <dataField name="Sum of part_age25to34" fld="20" baseField="0" baseItem="1"/>
    <dataField name="Sum of part_age35to44" fld="21" baseField="0" baseItem="1"/>
    <dataField name="Sum of part_age45to54" fld="22" baseField="0" baseItem="1"/>
    <dataField name="Sum of part_age55to64" fld="23" baseField="0" baseItem="1"/>
    <dataField name="Sum of part_age65to74" fld="24" baseField="0" baseItem="1"/>
    <dataField name="Sum of part_age75andover" fld="25" baseField="0" baseItem="1"/>
    <dataField name="Sum of per_part_allages" fld="42" baseField="0" baseItem="0"/>
    <dataField name="Sum of per_part_children" fld="40" baseField="0" baseItem="0"/>
    <dataField name="Sum of per_part0to2" fld="29" baseField="0" baseItem="0"/>
    <dataField name="Sum of per_part3to5" fld="30" baseField="0" baseItem="0"/>
    <dataField name="Sum of per_part6to12" fld="31" baseField="0" baseItem="0"/>
    <dataField name="Sum of per_part13to17" fld="32" baseField="0" baseItem="0"/>
    <dataField name="Sum of per_part_adults" fld="41" baseField="0" baseItem="0"/>
    <dataField name="Sum of per_part18to24" fld="33" baseField="0" baseItem="0"/>
    <dataField name="Sum of per_part25to34" fld="34" baseField="0" baseItem="0"/>
    <dataField name="Sum of per_part35to44" fld="35" baseField="0" baseItem="0"/>
    <dataField name="Sum of per_part45to54" fld="36" baseField="0" baseItem="0"/>
    <dataField name="Sum of per_part55to64" fld="37" baseField="0" baseItem="0"/>
    <dataField name="Sum of per_part65to74" fld="38" baseField="0" baseItem="0"/>
    <dataField name="Sum of per_part75andover" fld="39" baseField="0" baseItem="0"/>
  </dataFields>
  <formats count="8">
    <format dxfId="10">
      <pivotArea field="0" type="button" dataOnly="0" labelOnly="1" outline="0" axis="axisPage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dataOnly="0" labelOnly="1" outline="0" fieldPosition="0">
        <references count="1">
          <reference field="4294967294" count="2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6">
      <pivotArea dataOnly="0" labelOnly="1" outline="0" fieldPosition="0">
        <references count="1">
          <reference field="0" count="1">
            <x v="0"/>
          </reference>
        </references>
      </pivotArea>
    </format>
    <format dxfId="5">
      <pivotArea field="0" type="button" dataOnly="0" labelOnly="1" outline="0" axis="axisPage" fieldPosition="0"/>
    </format>
    <format dxfId="4">
      <pivotArea field="0" type="button" dataOnly="0" labelOnly="1" outline="0" axis="axisPage" fieldPosition="0"/>
    </format>
    <format dxfId="3">
      <pivotArea dataOnly="0" labelOnly="1" outline="0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600-000007000000}" name="PivotTable2" cacheId="6" applyNumberFormats="0" applyBorderFormats="0" applyFontFormats="0" applyPatternFormats="0" applyAlignmentFormats="0" applyWidthHeightFormats="1" dataCaption="Values" updatedVersion="8" minRefreshableVersion="3" rowGrandTotals="0" itemPrintTitles="1" createdVersion="8" indent="0" outline="1" outlineData="1" multipleFieldFilters="0">
  <location ref="A9:N25" firstHeaderRow="0" firstDataRow="1" firstDataCol="1" rowPageCount="1" colPageCount="1"/>
  <pivotFields count="23">
    <pivotField name="Patient Age Group" axis="axisPage" showAll="0">
      <items count="4">
        <item x="1"/>
        <item x="0"/>
        <item x="2"/>
        <item t="default"/>
      </items>
    </pivotField>
    <pivotField axis="axisRow" showAll="0">
      <items count="18">
        <item x="11"/>
        <item x="0"/>
        <item x="1"/>
        <item x="2"/>
        <item x="3"/>
        <item x="4"/>
        <item x="5"/>
        <item x="6"/>
        <item x="7"/>
        <item x="8"/>
        <item x="9"/>
        <item x="10"/>
        <item x="12"/>
        <item x="13"/>
        <item x="14"/>
        <item m="1" x="16"/>
        <item x="1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dataField="1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6"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pageFields count="1">
    <pageField fld="0" item="2" hier="-1"/>
  </pageFields>
  <dataFields count="13">
    <dataField name="Sum of part_simd1" fld="9" baseField="1" baseItem="0"/>
    <dataField name="Sum of part_simd2" fld="10" baseField="1" baseItem="0"/>
    <dataField name="Sum of part_simd3" fld="11" baseField="1" baseItem="0"/>
    <dataField name="Sum of part_simd4" fld="12" baseField="1" baseItem="0"/>
    <dataField name="Sum of part_simd5" fld="13" baseField="1" baseItem="0"/>
    <dataField name="Sum of part_simd_nk" fld="14" baseField="1" baseItem="0"/>
    <dataField name="Sum of part_allsimd" fld="15" baseField="1" baseItem="0"/>
    <dataField name="Sum of per_part_simd1" fld="16" baseField="0" baseItem="0"/>
    <dataField name="Sum of per_part_simd2" fld="17" baseField="0" baseItem="0"/>
    <dataField name="Sum of per_part_simd3" fld="18" baseField="0" baseItem="0"/>
    <dataField name="Sum of per_part_simd4" fld="19" baseField="0" baseItem="0"/>
    <dataField name="Sum of per_part_simd5" fld="20" baseField="0" baseItem="0"/>
    <dataField name="Sum of per_part_allsimd" fld="22" baseField="0" baseItem="0"/>
  </dataFields>
  <formats count="1">
    <format dxfId="2">
      <pivotArea field="0" type="button" dataOnly="0" labelOnly="1" outline="0" axis="axisPage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800-000008000000}" name="PivotTable2" cacheId="7" applyNumberFormats="0" applyBorderFormats="0" applyFontFormats="0" applyPatternFormats="0" applyAlignmentFormats="0" applyWidthHeightFormats="1" dataCaption="Values" updatedVersion="8" minRefreshableVersion="3" rowGrandTotals="0" itemPrintTitles="1" createdVersion="8" indent="0" outline="1" outlineData="1" multipleFieldFilters="0">
  <location ref="A9:F12" firstHeaderRow="0" firstDataRow="1" firstDataCol="1" rowPageCount="1" colPageCount="1"/>
  <pivotFields count="23">
    <pivotField axis="axisRow" showAll="0">
      <items count="4">
        <item x="1"/>
        <item x="0"/>
        <item x="2"/>
        <item t="default"/>
      </items>
    </pivotField>
    <pivotField name="NHS Board" axis="axisPage" showAll="0">
      <items count="17">
        <item x="11"/>
        <item x="0"/>
        <item x="1"/>
        <item x="2"/>
        <item x="3"/>
        <item x="4"/>
        <item x="5"/>
        <item x="6"/>
        <item x="7"/>
        <item x="8"/>
        <item x="9"/>
        <item x="10"/>
        <item x="12"/>
        <item x="13"/>
        <item x="14"/>
        <item m="1" x="1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0"/>
  </rowFields>
  <rowItems count="3">
    <i>
      <x/>
    </i>
    <i>
      <x v="1"/>
    </i>
    <i>
      <x v="2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item="0" hier="-1"/>
  </pageFields>
  <dataFields count="5">
    <dataField name="Sum of per_part_simd1" fld="16" baseField="0" baseItem="0"/>
    <dataField name="Sum of per_part_simd2" fld="17" baseField="0" baseItem="0"/>
    <dataField name="Sum of per_part_simd3" fld="18" baseField="0" baseItem="0"/>
    <dataField name="Sum of per_part_simd4" fld="19" baseField="0" baseItem="0"/>
    <dataField name="Sum of per_part_simd5" fld="20" baseField="0" baseItem="0"/>
  </dataFields>
  <formats count="2">
    <format dxfId="1">
      <pivotArea field="1" type="button" dataOnly="0" labelOnly="1" outline="0" axis="axisPage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cottishdental.nhs.scot/wp-content/uploads/2024/03/Amendment-No.-163-to-the-SDR-11-March-2024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pivotTable" Target="../pivotTables/pivotTable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pivotTable" Target="../pivotTables/pivotTable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pivotTable" Target="../pivotTables/pivotTable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pivotTable" Target="../pivotTables/pivotTable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pivotTable" Target="../pivotTables/pivotTable8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pivotTable" Target="../pivotTables/pivotTable9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5:N51"/>
  <sheetViews>
    <sheetView zoomScale="120" zoomScaleNormal="120" workbookViewId="0"/>
  </sheetViews>
  <sheetFormatPr defaultColWidth="8.6640625" defaultRowHeight="13.2" x14ac:dyDescent="0.25"/>
  <cols>
    <col min="1" max="1" width="5.88671875" style="1" customWidth="1"/>
    <col min="2" max="6" width="8.6640625" style="1"/>
    <col min="7" max="7" width="4.44140625" style="1" customWidth="1"/>
    <col min="8" max="9" width="8.6640625" style="1"/>
    <col min="10" max="10" width="10.109375" style="1" customWidth="1"/>
    <col min="11" max="11" width="17.109375" style="1" customWidth="1"/>
    <col min="12" max="13" width="8.6640625" style="1"/>
    <col min="14" max="14" width="8.88671875" style="1" bestFit="1" customWidth="1"/>
    <col min="15" max="16384" width="8.6640625" style="1"/>
  </cols>
  <sheetData>
    <row r="5" spans="1:14" x14ac:dyDescent="0.25">
      <c r="A5" s="3" t="s">
        <v>0</v>
      </c>
    </row>
    <row r="6" spans="1:14" s="13" customFormat="1" x14ac:dyDescent="0.25">
      <c r="A6" s="193" t="s">
        <v>1</v>
      </c>
    </row>
    <row r="7" spans="1:14" s="13" customFormat="1" x14ac:dyDescent="0.25">
      <c r="A7" s="193" t="s">
        <v>2</v>
      </c>
    </row>
    <row r="8" spans="1:14" s="13" customFormat="1" x14ac:dyDescent="0.25">
      <c r="A8" s="193"/>
    </row>
    <row r="9" spans="1:14" s="13" customFormat="1" x14ac:dyDescent="0.25">
      <c r="A9" s="193" t="s">
        <v>3</v>
      </c>
    </row>
    <row r="10" spans="1:14" s="13" customFormat="1" x14ac:dyDescent="0.25">
      <c r="A10" s="193" t="s">
        <v>4</v>
      </c>
    </row>
    <row r="11" spans="1:14" s="13" customFormat="1" x14ac:dyDescent="0.25">
      <c r="A11" s="193"/>
    </row>
    <row r="12" spans="1:14" s="13" customFormat="1" x14ac:dyDescent="0.25">
      <c r="A12" s="193" t="s">
        <v>5</v>
      </c>
    </row>
    <row r="13" spans="1:14" s="13" customFormat="1" x14ac:dyDescent="0.25">
      <c r="A13" s="193" t="s">
        <v>6</v>
      </c>
    </row>
    <row r="14" spans="1:14" s="13" customFormat="1" x14ac:dyDescent="0.25">
      <c r="A14" s="193"/>
    </row>
    <row r="15" spans="1:14" x14ac:dyDescent="0.25">
      <c r="A15" s="1" t="s">
        <v>7</v>
      </c>
      <c r="E15" s="96"/>
      <c r="H15" s="96" t="s">
        <v>8</v>
      </c>
      <c r="N15" s="123"/>
    </row>
    <row r="16" spans="1:14" x14ac:dyDescent="0.25">
      <c r="E16" s="96"/>
      <c r="H16" s="96"/>
      <c r="N16" s="123"/>
    </row>
    <row r="17" spans="1:1" s="13" customFormat="1" x14ac:dyDescent="0.25">
      <c r="A17" s="193" t="s">
        <v>9</v>
      </c>
    </row>
    <row r="18" spans="1:1" s="13" customFormat="1" x14ac:dyDescent="0.25">
      <c r="A18" s="193" t="s">
        <v>10</v>
      </c>
    </row>
    <row r="19" spans="1:1" s="13" customFormat="1" x14ac:dyDescent="0.25">
      <c r="A19" s="193" t="s">
        <v>11</v>
      </c>
    </row>
    <row r="20" spans="1:1" s="13" customFormat="1" x14ac:dyDescent="0.25">
      <c r="A20" s="193" t="s">
        <v>12</v>
      </c>
    </row>
    <row r="21" spans="1:1" s="13" customFormat="1" x14ac:dyDescent="0.25">
      <c r="A21" s="193" t="s">
        <v>13</v>
      </c>
    </row>
    <row r="22" spans="1:1" s="13" customFormat="1" x14ac:dyDescent="0.25">
      <c r="A22" s="193" t="s">
        <v>14</v>
      </c>
    </row>
    <row r="24" spans="1:1" x14ac:dyDescent="0.25">
      <c r="A24" s="3" t="s">
        <v>15</v>
      </c>
    </row>
    <row r="25" spans="1:1" x14ac:dyDescent="0.25">
      <c r="A25" s="192" t="s">
        <v>16</v>
      </c>
    </row>
    <row r="26" spans="1:1" x14ac:dyDescent="0.25">
      <c r="A26" s="192" t="s">
        <v>17</v>
      </c>
    </row>
    <row r="27" spans="1:1" x14ac:dyDescent="0.25">
      <c r="A27" s="192" t="s">
        <v>18</v>
      </c>
    </row>
    <row r="28" spans="1:1" x14ac:dyDescent="0.25">
      <c r="A28" s="192" t="s">
        <v>19</v>
      </c>
    </row>
    <row r="29" spans="1:1" x14ac:dyDescent="0.25">
      <c r="A29" s="192" t="s">
        <v>20</v>
      </c>
    </row>
    <row r="30" spans="1:1" x14ac:dyDescent="0.25">
      <c r="A30" s="192" t="s">
        <v>21</v>
      </c>
    </row>
    <row r="32" spans="1:1" x14ac:dyDescent="0.25">
      <c r="A32" s="3" t="s">
        <v>22</v>
      </c>
    </row>
    <row r="33" spans="1:11" x14ac:dyDescent="0.25">
      <c r="A33" s="3" t="s">
        <v>23</v>
      </c>
    </row>
    <row r="34" spans="1:11" ht="12.6" customHeight="1" x14ac:dyDescent="0.25">
      <c r="A34" s="1" t="s">
        <v>24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</row>
    <row r="35" spans="1:11" x14ac:dyDescent="0.25">
      <c r="A35" s="1" t="s">
        <v>25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</row>
    <row r="36" spans="1:11" x14ac:dyDescent="0.25">
      <c r="A36" s="1" t="s">
        <v>26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</row>
    <row r="37" spans="1:11" ht="15.6" x14ac:dyDescent="0.3">
      <c r="A37" s="2"/>
    </row>
    <row r="38" spans="1:11" ht="12.6" customHeight="1" x14ac:dyDescent="0.25">
      <c r="A38" s="1" t="s">
        <v>27</v>
      </c>
    </row>
    <row r="39" spans="1:11" x14ac:dyDescent="0.25">
      <c r="A39" s="1" t="s">
        <v>28</v>
      </c>
    </row>
    <row r="40" spans="1:11" x14ac:dyDescent="0.25">
      <c r="A40" s="1" t="s">
        <v>29</v>
      </c>
    </row>
    <row r="41" spans="1:11" ht="15.6" x14ac:dyDescent="0.3">
      <c r="A41" s="2"/>
    </row>
    <row r="42" spans="1:11" x14ac:dyDescent="0.25">
      <c r="A42" s="3" t="s">
        <v>30</v>
      </c>
    </row>
    <row r="43" spans="1:11" x14ac:dyDescent="0.25">
      <c r="A43" s="1" t="s">
        <v>31</v>
      </c>
    </row>
    <row r="44" spans="1:11" x14ac:dyDescent="0.25">
      <c r="A44" s="1" t="s">
        <v>32</v>
      </c>
    </row>
    <row r="45" spans="1:11" x14ac:dyDescent="0.25">
      <c r="A45" s="1" t="s">
        <v>33</v>
      </c>
    </row>
    <row r="47" spans="1:11" x14ac:dyDescent="0.25">
      <c r="A47" s="3" t="s">
        <v>34</v>
      </c>
    </row>
    <row r="48" spans="1:11" x14ac:dyDescent="0.25">
      <c r="A48" s="1" t="s">
        <v>35</v>
      </c>
    </row>
    <row r="49" spans="1:1" x14ac:dyDescent="0.25">
      <c r="A49" s="13" t="s">
        <v>36</v>
      </c>
    </row>
    <row r="50" spans="1:1" x14ac:dyDescent="0.25">
      <c r="A50" s="13" t="s">
        <v>37</v>
      </c>
    </row>
    <row r="51" spans="1:1" x14ac:dyDescent="0.25">
      <c r="A51" s="192"/>
    </row>
  </sheetData>
  <hyperlinks>
    <hyperlink ref="H15" r:id="rId1" xr:uid="{00000000-0004-0000-0000-000000000000}"/>
  </hyperlinks>
  <pageMargins left="0.31496062992125984" right="0.31496062992125984" top="0.74803149606299213" bottom="0.74803149606299213" header="0.31496062992125984" footer="0.31496062992125984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7"/>
  <sheetViews>
    <sheetView workbookViewId="0">
      <selection activeCell="H20" sqref="H20"/>
    </sheetView>
  </sheetViews>
  <sheetFormatPr defaultColWidth="8.6640625" defaultRowHeight="14.4" x14ac:dyDescent="0.3"/>
  <cols>
    <col min="1" max="16384" width="8.6640625" style="24"/>
  </cols>
  <sheetData>
    <row r="1" spans="1:15" s="25" customFormat="1" x14ac:dyDescent="0.3">
      <c r="A1" s="70" t="s">
        <v>447</v>
      </c>
      <c r="B1" s="70" t="s">
        <v>448</v>
      </c>
      <c r="C1" s="70" t="s">
        <v>449</v>
      </c>
      <c r="D1" s="70" t="s">
        <v>450</v>
      </c>
      <c r="E1" s="70" t="s">
        <v>451</v>
      </c>
      <c r="F1" s="70" t="s">
        <v>452</v>
      </c>
      <c r="G1" s="70" t="s">
        <v>453</v>
      </c>
      <c r="H1" s="70" t="s">
        <v>454</v>
      </c>
      <c r="I1" s="70" t="s">
        <v>455</v>
      </c>
      <c r="J1" s="70" t="s">
        <v>456</v>
      </c>
      <c r="K1" s="70" t="s">
        <v>457</v>
      </c>
      <c r="L1" s="70" t="s">
        <v>458</v>
      </c>
      <c r="M1" s="70" t="s">
        <v>397</v>
      </c>
      <c r="N1" s="70" t="s">
        <v>398</v>
      </c>
      <c r="O1" s="70" t="s">
        <v>85</v>
      </c>
    </row>
    <row r="2" spans="1:15" x14ac:dyDescent="0.3">
      <c r="A2" t="s">
        <v>399</v>
      </c>
      <c r="B2">
        <v>21244</v>
      </c>
      <c r="C2">
        <v>32384</v>
      </c>
      <c r="D2">
        <v>102617</v>
      </c>
      <c r="E2">
        <v>70257</v>
      </c>
      <c r="F2">
        <v>54775</v>
      </c>
      <c r="G2">
        <v>90913</v>
      </c>
      <c r="H2">
        <v>103961</v>
      </c>
      <c r="I2">
        <v>104500</v>
      </c>
      <c r="J2">
        <v>128620</v>
      </c>
      <c r="K2">
        <v>99381</v>
      </c>
      <c r="L2">
        <v>68723</v>
      </c>
      <c r="M2">
        <v>225467</v>
      </c>
      <c r="N2">
        <v>649642</v>
      </c>
      <c r="O2">
        <v>874794</v>
      </c>
    </row>
    <row r="3" spans="1:15" x14ac:dyDescent="0.3">
      <c r="A3" t="s">
        <v>400</v>
      </c>
      <c r="B3">
        <v>1463</v>
      </c>
      <c r="C3">
        <v>2432</v>
      </c>
      <c r="D3">
        <v>7456</v>
      </c>
      <c r="E3">
        <v>5024</v>
      </c>
      <c r="F3">
        <v>3623</v>
      </c>
      <c r="G3">
        <v>5991</v>
      </c>
      <c r="H3">
        <v>6827</v>
      </c>
      <c r="I3">
        <v>7742</v>
      </c>
      <c r="J3">
        <v>10821</v>
      </c>
      <c r="K3">
        <v>8982</v>
      </c>
      <c r="L3">
        <v>6463</v>
      </c>
      <c r="M3">
        <v>16325</v>
      </c>
      <c r="N3">
        <v>50351</v>
      </c>
      <c r="O3">
        <v>66661</v>
      </c>
    </row>
    <row r="4" spans="1:15" x14ac:dyDescent="0.3">
      <c r="A4" t="s">
        <v>401</v>
      </c>
      <c r="B4">
        <v>336</v>
      </c>
      <c r="C4">
        <v>546</v>
      </c>
      <c r="D4">
        <v>1860</v>
      </c>
      <c r="E4">
        <v>1327</v>
      </c>
      <c r="F4">
        <v>973</v>
      </c>
      <c r="G4">
        <v>1435</v>
      </c>
      <c r="H4">
        <v>1768</v>
      </c>
      <c r="I4">
        <v>2168</v>
      </c>
      <c r="J4">
        <v>3089</v>
      </c>
      <c r="K4">
        <v>2732</v>
      </c>
      <c r="L4">
        <v>2373</v>
      </c>
      <c r="M4">
        <v>4059</v>
      </c>
      <c r="N4">
        <v>14515</v>
      </c>
      <c r="O4">
        <v>18571</v>
      </c>
    </row>
    <row r="5" spans="1:15" x14ac:dyDescent="0.3">
      <c r="A5" t="s">
        <v>402</v>
      </c>
      <c r="B5">
        <v>430</v>
      </c>
      <c r="C5">
        <v>587</v>
      </c>
      <c r="D5">
        <v>2124</v>
      </c>
      <c r="E5">
        <v>1715</v>
      </c>
      <c r="F5">
        <v>821</v>
      </c>
      <c r="G5">
        <v>1216</v>
      </c>
      <c r="H5">
        <v>1301</v>
      </c>
      <c r="I5">
        <v>1471</v>
      </c>
      <c r="J5">
        <v>1918</v>
      </c>
      <c r="K5">
        <v>1516</v>
      </c>
      <c r="L5">
        <v>1084</v>
      </c>
      <c r="M5">
        <v>4829</v>
      </c>
      <c r="N5">
        <v>9311</v>
      </c>
      <c r="O5">
        <v>14128</v>
      </c>
    </row>
    <row r="6" spans="1:15" x14ac:dyDescent="0.3">
      <c r="A6" t="s">
        <v>403</v>
      </c>
      <c r="B6">
        <v>1428</v>
      </c>
      <c r="C6">
        <v>2047</v>
      </c>
      <c r="D6">
        <v>6643</v>
      </c>
      <c r="E6">
        <v>4674</v>
      </c>
      <c r="F6">
        <v>3507</v>
      </c>
      <c r="G6">
        <v>5516</v>
      </c>
      <c r="H6">
        <v>6534</v>
      </c>
      <c r="I6">
        <v>7055</v>
      </c>
      <c r="J6">
        <v>8690</v>
      </c>
      <c r="K6">
        <v>6927</v>
      </c>
      <c r="L6">
        <v>5188</v>
      </c>
      <c r="M6">
        <v>14723</v>
      </c>
      <c r="N6">
        <v>43307</v>
      </c>
      <c r="O6">
        <v>58005</v>
      </c>
    </row>
    <row r="7" spans="1:15" x14ac:dyDescent="0.3">
      <c r="A7" t="s">
        <v>404</v>
      </c>
      <c r="B7">
        <v>1004</v>
      </c>
      <c r="C7">
        <v>1664</v>
      </c>
      <c r="D7">
        <v>5616</v>
      </c>
      <c r="E7">
        <v>4046</v>
      </c>
      <c r="F7">
        <v>3268</v>
      </c>
      <c r="G7">
        <v>5149</v>
      </c>
      <c r="H7">
        <v>5892</v>
      </c>
      <c r="I7">
        <v>6987</v>
      </c>
      <c r="J7">
        <v>8437</v>
      </c>
      <c r="K7">
        <v>6379</v>
      </c>
      <c r="L7">
        <v>4221</v>
      </c>
      <c r="M7">
        <v>12292</v>
      </c>
      <c r="N7">
        <v>40267</v>
      </c>
      <c r="O7">
        <v>52545</v>
      </c>
    </row>
    <row r="8" spans="1:15" x14ac:dyDescent="0.3">
      <c r="A8" t="s">
        <v>405</v>
      </c>
      <c r="B8">
        <v>2164</v>
      </c>
      <c r="C8">
        <v>3602</v>
      </c>
      <c r="D8">
        <v>11148</v>
      </c>
      <c r="E8">
        <v>7963</v>
      </c>
      <c r="F8">
        <v>5813</v>
      </c>
      <c r="G8">
        <v>9148</v>
      </c>
      <c r="H8">
        <v>11050</v>
      </c>
      <c r="I8">
        <v>10552</v>
      </c>
      <c r="J8">
        <v>11675</v>
      </c>
      <c r="K8">
        <v>9131</v>
      </c>
      <c r="L8">
        <v>6378</v>
      </c>
      <c r="M8">
        <v>24784</v>
      </c>
      <c r="N8">
        <v>63646</v>
      </c>
      <c r="O8">
        <v>88389</v>
      </c>
    </row>
    <row r="9" spans="1:15" x14ac:dyDescent="0.3">
      <c r="A9" t="s">
        <v>406</v>
      </c>
      <c r="B9">
        <v>5455</v>
      </c>
      <c r="C9">
        <v>7414</v>
      </c>
      <c r="D9">
        <v>22960</v>
      </c>
      <c r="E9">
        <v>15204</v>
      </c>
      <c r="F9">
        <v>13287</v>
      </c>
      <c r="G9">
        <v>23528</v>
      </c>
      <c r="H9">
        <v>25488</v>
      </c>
      <c r="I9">
        <v>23122</v>
      </c>
      <c r="J9">
        <v>28473</v>
      </c>
      <c r="K9">
        <v>21345</v>
      </c>
      <c r="L9">
        <v>13544</v>
      </c>
      <c r="M9">
        <v>50753</v>
      </c>
      <c r="N9">
        <v>148520</v>
      </c>
      <c r="O9">
        <v>199196</v>
      </c>
    </row>
    <row r="10" spans="1:15" x14ac:dyDescent="0.3">
      <c r="A10" t="s">
        <v>407</v>
      </c>
      <c r="B10">
        <v>1052</v>
      </c>
      <c r="C10">
        <v>1570</v>
      </c>
      <c r="D10">
        <v>4963</v>
      </c>
      <c r="E10">
        <v>3184</v>
      </c>
      <c r="F10">
        <v>2208</v>
      </c>
      <c r="G10">
        <v>3333</v>
      </c>
      <c r="H10">
        <v>4187</v>
      </c>
      <c r="I10">
        <v>4649</v>
      </c>
      <c r="J10">
        <v>6408</v>
      </c>
      <c r="K10">
        <v>5285</v>
      </c>
      <c r="L10">
        <v>3873</v>
      </c>
      <c r="M10">
        <v>10745</v>
      </c>
      <c r="N10">
        <v>29896</v>
      </c>
      <c r="O10">
        <v>40627</v>
      </c>
    </row>
    <row r="11" spans="1:15" x14ac:dyDescent="0.3">
      <c r="A11" t="s">
        <v>408</v>
      </c>
      <c r="B11">
        <v>2833</v>
      </c>
      <c r="C11">
        <v>4278</v>
      </c>
      <c r="D11">
        <v>13137</v>
      </c>
      <c r="E11">
        <v>8892</v>
      </c>
      <c r="F11">
        <v>6845</v>
      </c>
      <c r="G11">
        <v>11678</v>
      </c>
      <c r="H11">
        <v>13591</v>
      </c>
      <c r="I11">
        <v>14454</v>
      </c>
      <c r="J11">
        <v>17906</v>
      </c>
      <c r="K11">
        <v>13272</v>
      </c>
      <c r="L11">
        <v>7886</v>
      </c>
      <c r="M11">
        <v>28974</v>
      </c>
      <c r="N11">
        <v>85464</v>
      </c>
      <c r="O11">
        <v>114403</v>
      </c>
    </row>
    <row r="12" spans="1:15" x14ac:dyDescent="0.3">
      <c r="A12" t="s">
        <v>409</v>
      </c>
      <c r="B12">
        <v>3459</v>
      </c>
      <c r="C12">
        <v>5602</v>
      </c>
      <c r="D12">
        <v>18223</v>
      </c>
      <c r="E12">
        <v>12246</v>
      </c>
      <c r="F12">
        <v>9367</v>
      </c>
      <c r="G12">
        <v>16344</v>
      </c>
      <c r="H12">
        <v>18583</v>
      </c>
      <c r="I12">
        <v>17235</v>
      </c>
      <c r="J12">
        <v>19208</v>
      </c>
      <c r="K12">
        <v>13976</v>
      </c>
      <c r="L12">
        <v>10134</v>
      </c>
      <c r="M12">
        <v>39343</v>
      </c>
      <c r="N12">
        <v>104635</v>
      </c>
      <c r="O12">
        <v>143926</v>
      </c>
    </row>
    <row r="13" spans="1:15" x14ac:dyDescent="0.3">
      <c r="A13" t="s">
        <v>410</v>
      </c>
      <c r="B13">
        <v>43</v>
      </c>
      <c r="C13">
        <v>99</v>
      </c>
      <c r="D13">
        <v>265</v>
      </c>
      <c r="E13">
        <v>158</v>
      </c>
      <c r="F13">
        <v>103</v>
      </c>
      <c r="G13">
        <v>197</v>
      </c>
      <c r="H13">
        <v>212</v>
      </c>
      <c r="I13">
        <v>285</v>
      </c>
      <c r="J13">
        <v>449</v>
      </c>
      <c r="K13">
        <v>322</v>
      </c>
      <c r="L13">
        <v>236</v>
      </c>
      <c r="M13">
        <v>563</v>
      </c>
      <c r="N13">
        <v>1799</v>
      </c>
      <c r="O13">
        <v>2362</v>
      </c>
    </row>
    <row r="14" spans="1:15" x14ac:dyDescent="0.3">
      <c r="A14" t="s">
        <v>411</v>
      </c>
      <c r="B14">
        <v>129</v>
      </c>
      <c r="C14">
        <v>97</v>
      </c>
      <c r="D14">
        <v>347</v>
      </c>
      <c r="E14">
        <v>193</v>
      </c>
      <c r="F14">
        <v>114</v>
      </c>
      <c r="G14">
        <v>264</v>
      </c>
      <c r="H14">
        <v>293</v>
      </c>
      <c r="I14">
        <v>376</v>
      </c>
      <c r="J14">
        <v>439</v>
      </c>
      <c r="K14">
        <v>335</v>
      </c>
      <c r="L14">
        <v>243</v>
      </c>
      <c r="M14">
        <v>762</v>
      </c>
      <c r="N14">
        <v>2053</v>
      </c>
      <c r="O14">
        <v>2815</v>
      </c>
    </row>
    <row r="15" spans="1:15" x14ac:dyDescent="0.3">
      <c r="A15" t="s">
        <v>412</v>
      </c>
      <c r="B15">
        <v>1287</v>
      </c>
      <c r="C15">
        <v>2228</v>
      </c>
      <c r="D15">
        <v>7263</v>
      </c>
      <c r="E15">
        <v>5328</v>
      </c>
      <c r="F15">
        <v>4637</v>
      </c>
      <c r="G15">
        <v>6720</v>
      </c>
      <c r="H15">
        <v>7769</v>
      </c>
      <c r="I15">
        <v>7800</v>
      </c>
      <c r="J15">
        <v>10240</v>
      </c>
      <c r="K15">
        <v>8462</v>
      </c>
      <c r="L15">
        <v>6630</v>
      </c>
      <c r="M15">
        <v>16024</v>
      </c>
      <c r="N15">
        <v>52155</v>
      </c>
      <c r="O15">
        <v>68156</v>
      </c>
    </row>
    <row r="16" spans="1:15" x14ac:dyDescent="0.3">
      <c r="A16" t="s">
        <v>413</v>
      </c>
      <c r="B16">
        <v>123</v>
      </c>
      <c r="C16">
        <v>162</v>
      </c>
      <c r="D16">
        <v>400</v>
      </c>
      <c r="E16">
        <v>167</v>
      </c>
      <c r="F16">
        <v>126</v>
      </c>
      <c r="G16">
        <v>254</v>
      </c>
      <c r="H16">
        <v>296</v>
      </c>
      <c r="I16">
        <v>426</v>
      </c>
      <c r="J16">
        <v>603</v>
      </c>
      <c r="K16">
        <v>494</v>
      </c>
      <c r="L16">
        <v>334</v>
      </c>
      <c r="M16">
        <v>850</v>
      </c>
      <c r="N16">
        <v>2531</v>
      </c>
      <c r="O16">
        <v>3380</v>
      </c>
    </row>
    <row r="17" spans="1:15" x14ac:dyDescent="0.3">
      <c r="A17" s="26" t="s">
        <v>459</v>
      </c>
      <c r="B17">
        <v>41</v>
      </c>
      <c r="C17">
        <v>60</v>
      </c>
      <c r="D17">
        <v>222</v>
      </c>
      <c r="E17">
        <v>142</v>
      </c>
      <c r="F17">
        <v>107</v>
      </c>
      <c r="G17">
        <v>167</v>
      </c>
      <c r="H17">
        <v>189</v>
      </c>
      <c r="I17">
        <v>191</v>
      </c>
      <c r="J17">
        <v>282</v>
      </c>
      <c r="K17">
        <v>229</v>
      </c>
      <c r="L17">
        <v>138</v>
      </c>
      <c r="M17">
        <v>464</v>
      </c>
      <c r="N17">
        <v>1301</v>
      </c>
      <c r="O17">
        <v>1764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9"/>
  <sheetViews>
    <sheetView workbookViewId="0"/>
  </sheetViews>
  <sheetFormatPr defaultColWidth="8.6640625" defaultRowHeight="14.4" customHeight="1" x14ac:dyDescent="0.25"/>
  <cols>
    <col min="1" max="1" width="21.88671875" style="13" bestFit="1" customWidth="1"/>
    <col min="2" max="2" width="16" style="13" bestFit="1" customWidth="1"/>
    <col min="3" max="5" width="10.5546875" style="13" customWidth="1"/>
    <col min="6" max="6" width="17.6640625" style="13" customWidth="1"/>
    <col min="7" max="8" width="10.5546875" style="13" customWidth="1"/>
    <col min="9" max="16384" width="8.6640625" style="13"/>
  </cols>
  <sheetData>
    <row r="1" spans="1:14" s="8" customFormat="1" ht="20.100000000000001" customHeight="1" x14ac:dyDescent="0.3">
      <c r="A1" s="4" t="s">
        <v>23</v>
      </c>
      <c r="B1" s="5"/>
      <c r="C1" s="5"/>
      <c r="D1" s="5"/>
      <c r="E1" s="5"/>
      <c r="F1" s="5"/>
      <c r="G1" s="5"/>
      <c r="H1" s="5"/>
      <c r="I1" s="5"/>
      <c r="J1" s="5"/>
      <c r="K1" s="179" t="s">
        <v>79</v>
      </c>
      <c r="L1" s="5"/>
      <c r="M1" s="5"/>
    </row>
    <row r="2" spans="1:14" s="8" customFormat="1" ht="15.6" x14ac:dyDescent="0.3">
      <c r="A2" s="46" t="s">
        <v>381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8" customFormat="1" ht="20.100000000000001" customHeight="1" x14ac:dyDescent="0.25">
      <c r="A3" s="6" t="s">
        <v>460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8" customFormat="1" ht="14.4" customHeight="1" x14ac:dyDescent="0.25">
      <c r="A4" s="6" t="s">
        <v>461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8" customFormat="1" ht="14.4" customHeight="1" x14ac:dyDescent="0.2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s="8" customFormat="1" ht="14.4" customHeight="1" x14ac:dyDescent="0.25">
      <c r="A6" s="6"/>
      <c r="B6" s="51" t="s">
        <v>462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s="8" customFormat="1" ht="13.2" x14ac:dyDescent="0.25">
      <c r="A7" s="38" t="s">
        <v>384</v>
      </c>
      <c r="B7" t="s">
        <v>85</v>
      </c>
      <c r="C7" s="191" t="str">
        <f>IF(OR($B$7="(Multiple Items)",$B$7="(All)"),"Please select one option","")</f>
        <v/>
      </c>
      <c r="D7" s="5"/>
      <c r="E7" s="5"/>
      <c r="F7" s="5"/>
      <c r="G7" s="5"/>
      <c r="H7" s="5"/>
      <c r="I7" s="5"/>
      <c r="J7" s="5"/>
      <c r="K7" s="5"/>
      <c r="L7" s="5"/>
      <c r="M7" s="5"/>
    </row>
    <row r="8" spans="1:14" s="8" customFormat="1" ht="14.4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4" s="8" customFormat="1" ht="15" hidden="1" x14ac:dyDescent="0.25">
      <c r="A9" s="20" t="s">
        <v>463</v>
      </c>
      <c r="B9" t="s">
        <v>464</v>
      </c>
      <c r="C9" t="s">
        <v>465</v>
      </c>
      <c r="D9" t="s">
        <v>466</v>
      </c>
      <c r="E9" t="s">
        <v>467</v>
      </c>
      <c r="F9" t="s">
        <v>468</v>
      </c>
      <c r="G9" t="s">
        <v>469</v>
      </c>
      <c r="H9" t="s">
        <v>435</v>
      </c>
      <c r="I9" s="7"/>
      <c r="J9" s="7"/>
      <c r="K9" s="7"/>
      <c r="L9" s="7"/>
      <c r="M9" s="7"/>
    </row>
    <row r="10" spans="1:14" s="8" customFormat="1" ht="15" hidden="1" x14ac:dyDescent="0.25">
      <c r="A10" s="21" t="s">
        <v>399</v>
      </c>
      <c r="B10">
        <v>165168</v>
      </c>
      <c r="C10">
        <v>167996</v>
      </c>
      <c r="D10">
        <v>171072</v>
      </c>
      <c r="E10">
        <v>188730</v>
      </c>
      <c r="F10">
        <v>180494</v>
      </c>
      <c r="G10">
        <v>1764</v>
      </c>
      <c r="H10">
        <v>874794</v>
      </c>
      <c r="I10" s="7"/>
      <c r="J10" s="7"/>
      <c r="K10" s="7"/>
      <c r="L10" s="7"/>
      <c r="M10" s="7"/>
    </row>
    <row r="11" spans="1:14" s="8" customFormat="1" ht="15" hidden="1" x14ac:dyDescent="0.25">
      <c r="A11" s="21" t="s">
        <v>400</v>
      </c>
      <c r="B11">
        <v>17806</v>
      </c>
      <c r="C11">
        <v>14264</v>
      </c>
      <c r="D11">
        <v>13156</v>
      </c>
      <c r="E11">
        <v>11124</v>
      </c>
      <c r="F11">
        <v>10329</v>
      </c>
      <c r="G11">
        <v>0</v>
      </c>
      <c r="H11">
        <v>66661</v>
      </c>
      <c r="I11" s="7"/>
      <c r="J11" s="7"/>
      <c r="K11" s="7"/>
      <c r="L11" s="7"/>
      <c r="M11" s="7"/>
    </row>
    <row r="12" spans="1:14" s="8" customFormat="1" ht="15" hidden="1" x14ac:dyDescent="0.25">
      <c r="A12" s="21" t="s">
        <v>401</v>
      </c>
      <c r="B12">
        <v>938</v>
      </c>
      <c r="C12">
        <v>2928</v>
      </c>
      <c r="D12">
        <v>7611</v>
      </c>
      <c r="E12">
        <v>5159</v>
      </c>
      <c r="F12">
        <v>1941</v>
      </c>
      <c r="G12">
        <v>0</v>
      </c>
      <c r="H12">
        <v>18571</v>
      </c>
      <c r="I12" s="7"/>
      <c r="J12" s="7"/>
      <c r="K12" s="7"/>
      <c r="L12" s="7"/>
      <c r="M12" s="7"/>
    </row>
    <row r="13" spans="1:14" s="8" customFormat="1" ht="15" hidden="1" x14ac:dyDescent="0.25">
      <c r="A13" s="21" t="s">
        <v>402</v>
      </c>
      <c r="B13">
        <v>1143</v>
      </c>
      <c r="C13">
        <v>3637</v>
      </c>
      <c r="D13">
        <v>5594</v>
      </c>
      <c r="E13">
        <v>2412</v>
      </c>
      <c r="F13">
        <v>1346</v>
      </c>
      <c r="G13">
        <v>0</v>
      </c>
      <c r="H13">
        <v>14128</v>
      </c>
      <c r="I13" s="7"/>
      <c r="J13" s="7"/>
      <c r="K13" s="7"/>
      <c r="L13" s="7"/>
      <c r="M13" s="7"/>
    </row>
    <row r="14" spans="1:14" s="8" customFormat="1" ht="15" hidden="1" x14ac:dyDescent="0.25">
      <c r="A14" s="21" t="s">
        <v>403</v>
      </c>
      <c r="B14">
        <v>10270</v>
      </c>
      <c r="C14">
        <v>11847</v>
      </c>
      <c r="D14">
        <v>11446</v>
      </c>
      <c r="E14">
        <v>12172</v>
      </c>
      <c r="F14">
        <v>12293</v>
      </c>
      <c r="G14">
        <v>0</v>
      </c>
      <c r="H14">
        <v>58005</v>
      </c>
      <c r="I14" s="7"/>
      <c r="J14" s="7"/>
      <c r="K14" s="7"/>
      <c r="L14" s="7"/>
      <c r="M14" s="7"/>
    </row>
    <row r="15" spans="1:14" s="8" customFormat="1" ht="15" hidden="1" x14ac:dyDescent="0.25">
      <c r="A15" s="21" t="s">
        <v>404</v>
      </c>
      <c r="B15">
        <v>8395</v>
      </c>
      <c r="C15">
        <v>10132</v>
      </c>
      <c r="D15">
        <v>11058</v>
      </c>
      <c r="E15">
        <v>10919</v>
      </c>
      <c r="F15">
        <v>12063</v>
      </c>
      <c r="G15">
        <v>0</v>
      </c>
      <c r="H15">
        <v>52545</v>
      </c>
      <c r="I15" s="7"/>
      <c r="J15" s="7"/>
      <c r="K15" s="7"/>
      <c r="L15" s="7"/>
      <c r="M15" s="7"/>
    </row>
    <row r="16" spans="1:14" s="8" customFormat="1" ht="15" hidden="1" x14ac:dyDescent="0.25">
      <c r="A16" s="21" t="s">
        <v>405</v>
      </c>
      <c r="B16">
        <v>4226</v>
      </c>
      <c r="C16">
        <v>12781</v>
      </c>
      <c r="D16">
        <v>18883</v>
      </c>
      <c r="E16">
        <v>27989</v>
      </c>
      <c r="F16">
        <v>24553</v>
      </c>
      <c r="G16">
        <v>0</v>
      </c>
      <c r="H16">
        <v>88389</v>
      </c>
      <c r="I16" s="7"/>
      <c r="J16" s="7"/>
      <c r="K16" s="7"/>
      <c r="L16" s="7"/>
      <c r="M16" s="7"/>
    </row>
    <row r="17" spans="1:13" s="8" customFormat="1" ht="15" hidden="1" x14ac:dyDescent="0.25">
      <c r="A17" s="21" t="s">
        <v>406</v>
      </c>
      <c r="B17">
        <v>65348</v>
      </c>
      <c r="C17">
        <v>35019</v>
      </c>
      <c r="D17">
        <v>26055</v>
      </c>
      <c r="E17">
        <v>30043</v>
      </c>
      <c r="F17">
        <v>42814</v>
      </c>
      <c r="G17">
        <v>0</v>
      </c>
      <c r="H17">
        <v>199196</v>
      </c>
      <c r="I17" s="7"/>
      <c r="J17" s="7"/>
      <c r="K17" s="7"/>
      <c r="L17" s="7"/>
      <c r="M17" s="7"/>
    </row>
    <row r="18" spans="1:13" s="8" customFormat="1" ht="15" hidden="1" x14ac:dyDescent="0.25">
      <c r="A18" s="21" t="s">
        <v>407</v>
      </c>
      <c r="B18">
        <v>3599</v>
      </c>
      <c r="C18">
        <v>6496</v>
      </c>
      <c r="D18">
        <v>15459</v>
      </c>
      <c r="E18">
        <v>11752</v>
      </c>
      <c r="F18">
        <v>3328</v>
      </c>
      <c r="G18">
        <v>0</v>
      </c>
      <c r="H18">
        <v>40627</v>
      </c>
      <c r="I18" s="7"/>
      <c r="J18" s="7"/>
      <c r="K18" s="7"/>
      <c r="L18" s="7"/>
      <c r="M18" s="7"/>
    </row>
    <row r="19" spans="1:13" s="8" customFormat="1" ht="15" hidden="1" x14ac:dyDescent="0.25">
      <c r="A19" s="21" t="s">
        <v>408</v>
      </c>
      <c r="B19">
        <v>26482</v>
      </c>
      <c r="C19">
        <v>27968</v>
      </c>
      <c r="D19">
        <v>19755</v>
      </c>
      <c r="E19">
        <v>23298</v>
      </c>
      <c r="F19">
        <v>16935</v>
      </c>
      <c r="G19">
        <v>0</v>
      </c>
      <c r="H19">
        <v>114403</v>
      </c>
      <c r="I19" s="7"/>
      <c r="J19" s="7"/>
      <c r="K19" s="7"/>
      <c r="L19" s="7"/>
      <c r="M19" s="7"/>
    </row>
    <row r="20" spans="1:13" s="8" customFormat="1" ht="15" hidden="1" x14ac:dyDescent="0.25">
      <c r="A20" s="21" t="s">
        <v>409</v>
      </c>
      <c r="B20">
        <v>16417</v>
      </c>
      <c r="C20">
        <v>30587</v>
      </c>
      <c r="D20">
        <v>24051</v>
      </c>
      <c r="E20">
        <v>31072</v>
      </c>
      <c r="F20">
        <v>41857</v>
      </c>
      <c r="G20">
        <v>0</v>
      </c>
      <c r="H20">
        <v>143926</v>
      </c>
      <c r="I20" s="7"/>
      <c r="J20" s="7"/>
      <c r="K20" s="7"/>
      <c r="L20" s="7"/>
      <c r="M20" s="7"/>
    </row>
    <row r="21" spans="1:13" s="8" customFormat="1" ht="15" hidden="1" x14ac:dyDescent="0.25">
      <c r="A21" s="21" t="s">
        <v>410</v>
      </c>
      <c r="B21">
        <v>0</v>
      </c>
      <c r="C21">
        <v>308</v>
      </c>
      <c r="D21">
        <v>401</v>
      </c>
      <c r="E21">
        <v>1654</v>
      </c>
      <c r="F21">
        <v>0</v>
      </c>
      <c r="G21">
        <v>0</v>
      </c>
      <c r="H21">
        <v>2362</v>
      </c>
      <c r="I21" s="7"/>
      <c r="J21" s="7"/>
      <c r="K21" s="7"/>
      <c r="L21" s="7"/>
      <c r="M21" s="7"/>
    </row>
    <row r="22" spans="1:13" s="8" customFormat="1" ht="15" hidden="1" x14ac:dyDescent="0.25">
      <c r="A22" s="21" t="s">
        <v>411</v>
      </c>
      <c r="B22">
        <v>0</v>
      </c>
      <c r="C22">
        <v>182</v>
      </c>
      <c r="D22">
        <v>933</v>
      </c>
      <c r="E22">
        <v>1701</v>
      </c>
      <c r="F22">
        <v>0</v>
      </c>
      <c r="G22">
        <v>0</v>
      </c>
      <c r="H22">
        <v>2815</v>
      </c>
      <c r="I22" s="7"/>
      <c r="J22" s="7"/>
      <c r="K22" s="7"/>
      <c r="L22" s="7"/>
      <c r="M22" s="7"/>
    </row>
    <row r="23" spans="1:13" s="8" customFormat="1" ht="15" hidden="1" x14ac:dyDescent="0.25">
      <c r="A23" s="21" t="s">
        <v>412</v>
      </c>
      <c r="B23">
        <v>10553</v>
      </c>
      <c r="C23">
        <v>11349</v>
      </c>
      <c r="D23">
        <v>13801</v>
      </c>
      <c r="E23">
        <v>19438</v>
      </c>
      <c r="F23">
        <v>13042</v>
      </c>
      <c r="G23">
        <v>0</v>
      </c>
      <c r="H23">
        <v>68156</v>
      </c>
      <c r="I23" s="7"/>
      <c r="J23" s="7"/>
      <c r="K23" s="7"/>
      <c r="L23" s="7"/>
      <c r="M23" s="7"/>
    </row>
    <row r="24" spans="1:13" s="8" customFormat="1" ht="15" hidden="1" x14ac:dyDescent="0.25">
      <c r="A24" s="21" t="s">
        <v>413</v>
      </c>
      <c r="B24">
        <v>0</v>
      </c>
      <c r="C24">
        <v>505</v>
      </c>
      <c r="D24">
        <v>2875</v>
      </c>
      <c r="E24">
        <v>0</v>
      </c>
      <c r="F24">
        <v>0</v>
      </c>
      <c r="G24">
        <v>0</v>
      </c>
      <c r="H24">
        <v>3380</v>
      </c>
      <c r="I24" s="7"/>
      <c r="J24" s="7"/>
      <c r="K24" s="7"/>
      <c r="L24" s="7"/>
      <c r="M24" s="7"/>
    </row>
    <row r="25" spans="1:13" s="8" customFormat="1" ht="15" hidden="1" x14ac:dyDescent="0.25">
      <c r="A25" s="21" t="s">
        <v>414</v>
      </c>
      <c r="B25">
        <v>0</v>
      </c>
      <c r="C25">
        <v>0</v>
      </c>
      <c r="D25">
        <v>0</v>
      </c>
      <c r="E25">
        <v>0</v>
      </c>
      <c r="F25">
        <v>0</v>
      </c>
      <c r="G25">
        <v>1764</v>
      </c>
      <c r="H25">
        <v>1764</v>
      </c>
      <c r="I25" s="7"/>
      <c r="J25" s="7"/>
      <c r="K25" s="7"/>
      <c r="L25" s="7"/>
      <c r="M25" s="7"/>
    </row>
    <row r="26" spans="1:13" s="8" customFormat="1" ht="13.2" x14ac:dyDescent="0.25">
      <c r="A26" s="5"/>
      <c r="B26" s="215" t="s">
        <v>470</v>
      </c>
      <c r="C26" s="215"/>
      <c r="D26" s="215"/>
      <c r="E26" s="215"/>
      <c r="F26" s="215"/>
      <c r="G26" s="215"/>
      <c r="H26" s="5"/>
      <c r="I26" s="27"/>
      <c r="J26" s="27"/>
      <c r="K26" s="27"/>
      <c r="L26" s="27"/>
      <c r="M26" s="27"/>
    </row>
    <row r="27" spans="1:13" s="8" customFormat="1" ht="13.2" x14ac:dyDescent="0.25">
      <c r="A27" s="30" t="s">
        <v>385</v>
      </c>
      <c r="B27" s="52" t="s">
        <v>471</v>
      </c>
      <c r="C27" s="52">
        <v>2</v>
      </c>
      <c r="D27" s="52">
        <v>3</v>
      </c>
      <c r="E27" s="52">
        <v>4</v>
      </c>
      <c r="F27" s="52" t="s">
        <v>472</v>
      </c>
      <c r="G27" s="52" t="s">
        <v>414</v>
      </c>
      <c r="H27" s="52" t="s">
        <v>85</v>
      </c>
      <c r="I27" s="27"/>
      <c r="J27" s="27"/>
      <c r="K27" s="27"/>
      <c r="L27" s="27"/>
      <c r="M27" s="27"/>
    </row>
    <row r="28" spans="1:13" s="8" customFormat="1" ht="13.2" x14ac:dyDescent="0.25">
      <c r="A28" s="28" t="str">
        <f t="shared" ref="A28:A43" si="0">A10</f>
        <v>Scotland</v>
      </c>
      <c r="B28" s="47">
        <f t="shared" ref="B28:H38" si="1">IF(OR($B$7="(Multiple Items)",$B$7="(All)"),"N/A",B10)</f>
        <v>165168</v>
      </c>
      <c r="C28" s="47">
        <f t="shared" si="1"/>
        <v>167996</v>
      </c>
      <c r="D28" s="47">
        <f t="shared" si="1"/>
        <v>171072</v>
      </c>
      <c r="E28" s="47">
        <f t="shared" si="1"/>
        <v>188730</v>
      </c>
      <c r="F28" s="47">
        <f t="shared" si="1"/>
        <v>180494</v>
      </c>
      <c r="G28" s="47">
        <f t="shared" si="1"/>
        <v>1764</v>
      </c>
      <c r="H28" s="47">
        <f t="shared" si="1"/>
        <v>874794</v>
      </c>
      <c r="I28" s="182"/>
      <c r="J28" s="27"/>
      <c r="K28" s="27"/>
      <c r="L28" s="27"/>
      <c r="M28" s="27"/>
    </row>
    <row r="29" spans="1:13" s="8" customFormat="1" ht="13.2" x14ac:dyDescent="0.25">
      <c r="A29" s="29" t="str">
        <f t="shared" si="0"/>
        <v>Ayrshire &amp; Arran</v>
      </c>
      <c r="B29" s="48">
        <f t="shared" si="1"/>
        <v>17806</v>
      </c>
      <c r="C29" s="48">
        <f t="shared" si="1"/>
        <v>14264</v>
      </c>
      <c r="D29" s="48">
        <f t="shared" si="1"/>
        <v>13156</v>
      </c>
      <c r="E29" s="48">
        <f t="shared" si="1"/>
        <v>11124</v>
      </c>
      <c r="F29" s="48">
        <f t="shared" si="1"/>
        <v>10329</v>
      </c>
      <c r="G29" s="48">
        <f t="shared" si="1"/>
        <v>0</v>
      </c>
      <c r="H29" s="48">
        <f t="shared" si="1"/>
        <v>66661</v>
      </c>
      <c r="I29" s="182"/>
      <c r="J29" s="27"/>
      <c r="K29" s="27"/>
      <c r="L29" s="27"/>
      <c r="M29" s="27"/>
    </row>
    <row r="30" spans="1:13" s="37" customFormat="1" ht="13.2" x14ac:dyDescent="0.25">
      <c r="A30" s="28" t="str">
        <f t="shared" si="0"/>
        <v>Borders</v>
      </c>
      <c r="B30" s="47">
        <f t="shared" si="1"/>
        <v>938</v>
      </c>
      <c r="C30" s="47">
        <f t="shared" si="1"/>
        <v>2928</v>
      </c>
      <c r="D30" s="47">
        <f t="shared" si="1"/>
        <v>7611</v>
      </c>
      <c r="E30" s="47">
        <f t="shared" si="1"/>
        <v>5159</v>
      </c>
      <c r="F30" s="47">
        <f t="shared" si="1"/>
        <v>1941</v>
      </c>
      <c r="G30" s="47">
        <f t="shared" si="1"/>
        <v>0</v>
      </c>
      <c r="H30" s="47">
        <f t="shared" si="1"/>
        <v>18571</v>
      </c>
      <c r="I30" s="182"/>
      <c r="J30" s="23"/>
      <c r="K30" s="23"/>
      <c r="L30" s="23"/>
      <c r="M30" s="23"/>
    </row>
    <row r="31" spans="1:13" s="8" customFormat="1" ht="13.2" x14ac:dyDescent="0.25">
      <c r="A31" s="29" t="str">
        <f t="shared" si="0"/>
        <v>Dumfries &amp; Galloway</v>
      </c>
      <c r="B31" s="48">
        <f t="shared" si="1"/>
        <v>1143</v>
      </c>
      <c r="C31" s="48">
        <f t="shared" si="1"/>
        <v>3637</v>
      </c>
      <c r="D31" s="48">
        <f t="shared" si="1"/>
        <v>5594</v>
      </c>
      <c r="E31" s="48">
        <f t="shared" si="1"/>
        <v>2412</v>
      </c>
      <c r="F31" s="48">
        <f t="shared" si="1"/>
        <v>1346</v>
      </c>
      <c r="G31" s="48">
        <f t="shared" si="1"/>
        <v>0</v>
      </c>
      <c r="H31" s="48">
        <f t="shared" si="1"/>
        <v>14128</v>
      </c>
      <c r="I31" s="182"/>
      <c r="J31" s="27"/>
      <c r="K31" s="27"/>
      <c r="L31" s="27"/>
      <c r="M31" s="27"/>
    </row>
    <row r="32" spans="1:13" s="8" customFormat="1" ht="13.2" x14ac:dyDescent="0.25">
      <c r="A32" s="28" t="str">
        <f t="shared" si="0"/>
        <v>Fife</v>
      </c>
      <c r="B32" s="47">
        <f t="shared" si="1"/>
        <v>10270</v>
      </c>
      <c r="C32" s="47">
        <f t="shared" si="1"/>
        <v>11847</v>
      </c>
      <c r="D32" s="47">
        <f t="shared" si="1"/>
        <v>11446</v>
      </c>
      <c r="E32" s="47">
        <f t="shared" si="1"/>
        <v>12172</v>
      </c>
      <c r="F32" s="47">
        <f t="shared" si="1"/>
        <v>12293</v>
      </c>
      <c r="G32" s="47">
        <f t="shared" si="1"/>
        <v>0</v>
      </c>
      <c r="H32" s="47">
        <f t="shared" si="1"/>
        <v>58005</v>
      </c>
      <c r="I32" s="182"/>
      <c r="J32" s="27"/>
      <c r="K32" s="27"/>
      <c r="L32" s="27"/>
      <c r="M32" s="27"/>
    </row>
    <row r="33" spans="1:13" s="8" customFormat="1" ht="13.2" x14ac:dyDescent="0.25">
      <c r="A33" s="29" t="str">
        <f t="shared" si="0"/>
        <v>Forth Valley</v>
      </c>
      <c r="B33" s="48">
        <f t="shared" si="1"/>
        <v>8395</v>
      </c>
      <c r="C33" s="48">
        <f t="shared" si="1"/>
        <v>10132</v>
      </c>
      <c r="D33" s="48">
        <f t="shared" si="1"/>
        <v>11058</v>
      </c>
      <c r="E33" s="48">
        <f t="shared" si="1"/>
        <v>10919</v>
      </c>
      <c r="F33" s="48">
        <f t="shared" si="1"/>
        <v>12063</v>
      </c>
      <c r="G33" s="48">
        <f t="shared" si="1"/>
        <v>0</v>
      </c>
      <c r="H33" s="48">
        <f t="shared" si="1"/>
        <v>52545</v>
      </c>
      <c r="I33" s="182"/>
      <c r="J33" s="27"/>
      <c r="K33" s="27"/>
      <c r="L33" s="27"/>
      <c r="M33" s="27"/>
    </row>
    <row r="34" spans="1:13" s="8" customFormat="1" ht="13.2" x14ac:dyDescent="0.25">
      <c r="A34" s="28" t="str">
        <f t="shared" si="0"/>
        <v>Grampian</v>
      </c>
      <c r="B34" s="47">
        <f t="shared" si="1"/>
        <v>4226</v>
      </c>
      <c r="C34" s="47">
        <f t="shared" si="1"/>
        <v>12781</v>
      </c>
      <c r="D34" s="47">
        <f t="shared" si="1"/>
        <v>18883</v>
      </c>
      <c r="E34" s="47">
        <f t="shared" si="1"/>
        <v>27989</v>
      </c>
      <c r="F34" s="47">
        <f t="shared" si="1"/>
        <v>24553</v>
      </c>
      <c r="G34" s="47">
        <f t="shared" si="1"/>
        <v>0</v>
      </c>
      <c r="H34" s="47">
        <f t="shared" si="1"/>
        <v>88389</v>
      </c>
      <c r="I34" s="182"/>
      <c r="J34" s="27"/>
      <c r="K34" s="27"/>
      <c r="L34" s="27"/>
      <c r="M34" s="27"/>
    </row>
    <row r="35" spans="1:13" s="8" customFormat="1" ht="13.2" x14ac:dyDescent="0.25">
      <c r="A35" s="29" t="str">
        <f t="shared" si="0"/>
        <v>Greater Glasgow &amp; Clyde</v>
      </c>
      <c r="B35" s="48">
        <f t="shared" si="1"/>
        <v>65348</v>
      </c>
      <c r="C35" s="48">
        <f t="shared" si="1"/>
        <v>35019</v>
      </c>
      <c r="D35" s="48">
        <f t="shared" si="1"/>
        <v>26055</v>
      </c>
      <c r="E35" s="48">
        <f t="shared" si="1"/>
        <v>30043</v>
      </c>
      <c r="F35" s="48">
        <f t="shared" si="1"/>
        <v>42814</v>
      </c>
      <c r="G35" s="48">
        <f t="shared" si="1"/>
        <v>0</v>
      </c>
      <c r="H35" s="48">
        <f t="shared" si="1"/>
        <v>199196</v>
      </c>
      <c r="I35" s="182"/>
      <c r="J35" s="27"/>
      <c r="K35" s="27"/>
      <c r="L35" s="27"/>
      <c r="M35" s="27"/>
    </row>
    <row r="36" spans="1:13" s="8" customFormat="1" ht="13.2" x14ac:dyDescent="0.25">
      <c r="A36" s="28" t="str">
        <f t="shared" si="0"/>
        <v>Highland</v>
      </c>
      <c r="B36" s="47">
        <f t="shared" si="1"/>
        <v>3599</v>
      </c>
      <c r="C36" s="47">
        <f t="shared" si="1"/>
        <v>6496</v>
      </c>
      <c r="D36" s="47">
        <f t="shared" si="1"/>
        <v>15459</v>
      </c>
      <c r="E36" s="47">
        <f t="shared" si="1"/>
        <v>11752</v>
      </c>
      <c r="F36" s="47">
        <f t="shared" si="1"/>
        <v>3328</v>
      </c>
      <c r="G36" s="47">
        <f t="shared" si="1"/>
        <v>0</v>
      </c>
      <c r="H36" s="47">
        <f t="shared" si="1"/>
        <v>40627</v>
      </c>
      <c r="I36" s="182"/>
      <c r="J36" s="27"/>
      <c r="K36" s="27"/>
      <c r="L36" s="27"/>
      <c r="M36" s="27"/>
    </row>
    <row r="37" spans="1:13" s="8" customFormat="1" ht="13.2" x14ac:dyDescent="0.25">
      <c r="A37" s="29" t="str">
        <f t="shared" si="0"/>
        <v>Lanarkshire</v>
      </c>
      <c r="B37" s="48">
        <f t="shared" si="1"/>
        <v>26482</v>
      </c>
      <c r="C37" s="48">
        <f t="shared" si="1"/>
        <v>27968</v>
      </c>
      <c r="D37" s="48">
        <f t="shared" si="1"/>
        <v>19755</v>
      </c>
      <c r="E37" s="48">
        <f t="shared" si="1"/>
        <v>23298</v>
      </c>
      <c r="F37" s="48">
        <f t="shared" si="1"/>
        <v>16935</v>
      </c>
      <c r="G37" s="48">
        <f t="shared" si="1"/>
        <v>0</v>
      </c>
      <c r="H37" s="48">
        <f t="shared" si="1"/>
        <v>114403</v>
      </c>
      <c r="I37" s="182"/>
      <c r="J37" s="27"/>
      <c r="K37" s="27"/>
      <c r="L37" s="27"/>
      <c r="M37" s="27"/>
    </row>
    <row r="38" spans="1:13" s="8" customFormat="1" ht="13.2" x14ac:dyDescent="0.25">
      <c r="A38" s="28" t="str">
        <f t="shared" si="0"/>
        <v>Lothian</v>
      </c>
      <c r="B38" s="49">
        <f t="shared" si="1"/>
        <v>16417</v>
      </c>
      <c r="C38" s="49">
        <f t="shared" si="1"/>
        <v>30587</v>
      </c>
      <c r="D38" s="49">
        <f t="shared" si="1"/>
        <v>24051</v>
      </c>
      <c r="E38" s="49">
        <f t="shared" si="1"/>
        <v>31072</v>
      </c>
      <c r="F38" s="49">
        <f t="shared" si="1"/>
        <v>41857</v>
      </c>
      <c r="G38" s="49">
        <f t="shared" si="1"/>
        <v>0</v>
      </c>
      <c r="H38" s="49">
        <f t="shared" si="1"/>
        <v>143926</v>
      </c>
      <c r="I38" s="182"/>
      <c r="J38" s="27"/>
      <c r="K38" s="27"/>
      <c r="L38" s="27"/>
      <c r="M38" s="27"/>
    </row>
    <row r="39" spans="1:13" s="8" customFormat="1" ht="13.2" x14ac:dyDescent="0.25">
      <c r="A39" s="29" t="str">
        <f t="shared" si="0"/>
        <v>Orkney</v>
      </c>
      <c r="B39" s="50" t="s">
        <v>473</v>
      </c>
      <c r="C39" s="50">
        <f t="shared" ref="C39:E41" si="2">IF(OR($B$7="(Multiple Items)",$B$7="(All)"),"N/A",C21)</f>
        <v>308</v>
      </c>
      <c r="D39" s="50">
        <f t="shared" si="2"/>
        <v>401</v>
      </c>
      <c r="E39" s="50">
        <f t="shared" si="2"/>
        <v>1654</v>
      </c>
      <c r="F39" s="50" t="s">
        <v>473</v>
      </c>
      <c r="G39" s="50">
        <f t="shared" ref="G39:H43" si="3">IF(OR($B$7="(Multiple Items)",$B$7="(All)"),"N/A",G21)</f>
        <v>0</v>
      </c>
      <c r="H39" s="50">
        <f t="shared" si="3"/>
        <v>2362</v>
      </c>
      <c r="I39" s="182"/>
      <c r="J39" s="27"/>
      <c r="K39" s="27"/>
      <c r="L39" s="27"/>
      <c r="M39" s="27"/>
    </row>
    <row r="40" spans="1:13" s="8" customFormat="1" ht="13.2" x14ac:dyDescent="0.25">
      <c r="A40" s="145" t="str">
        <f t="shared" si="0"/>
        <v>Shetland</v>
      </c>
      <c r="B40" s="94" t="s">
        <v>473</v>
      </c>
      <c r="C40" s="94">
        <f t="shared" si="2"/>
        <v>182</v>
      </c>
      <c r="D40" s="94">
        <f t="shared" si="2"/>
        <v>933</v>
      </c>
      <c r="E40" s="94">
        <f t="shared" si="2"/>
        <v>1701</v>
      </c>
      <c r="F40" s="94" t="s">
        <v>473</v>
      </c>
      <c r="G40" s="94">
        <f t="shared" si="3"/>
        <v>0</v>
      </c>
      <c r="H40" s="94">
        <f t="shared" si="3"/>
        <v>2815</v>
      </c>
      <c r="I40" s="182"/>
      <c r="J40" s="27"/>
      <c r="K40" s="27"/>
      <c r="L40" s="27"/>
      <c r="M40" s="27"/>
    </row>
    <row r="41" spans="1:13" s="8" customFormat="1" ht="14.4" customHeight="1" x14ac:dyDescent="0.25">
      <c r="A41" s="29" t="str">
        <f t="shared" si="0"/>
        <v>Tayside</v>
      </c>
      <c r="B41" s="50">
        <f>IF(OR($B$7="(Multiple Items)",$B$7="(All)"),"N/A",B23)</f>
        <v>10553</v>
      </c>
      <c r="C41" s="50">
        <f t="shared" si="2"/>
        <v>11349</v>
      </c>
      <c r="D41" s="50">
        <f t="shared" si="2"/>
        <v>13801</v>
      </c>
      <c r="E41" s="50">
        <f t="shared" si="2"/>
        <v>19438</v>
      </c>
      <c r="F41" s="50">
        <f>IF(OR($B$7="(Multiple Items)",$B$7="(All)"),"N/A",F23)</f>
        <v>13042</v>
      </c>
      <c r="G41" s="50">
        <f t="shared" si="3"/>
        <v>0</v>
      </c>
      <c r="H41" s="50">
        <f t="shared" si="3"/>
        <v>68156</v>
      </c>
      <c r="I41" s="182"/>
      <c r="J41" s="27"/>
      <c r="K41" s="27"/>
      <c r="L41" s="27"/>
      <c r="M41" s="27"/>
    </row>
    <row r="42" spans="1:13" s="8" customFormat="1" ht="13.2" x14ac:dyDescent="0.25">
      <c r="A42" s="145" t="str">
        <f t="shared" si="0"/>
        <v>Western Isles</v>
      </c>
      <c r="B42" s="94" t="s">
        <v>473</v>
      </c>
      <c r="C42" s="94">
        <f>IF(OR($B$7="(Multiple Items)",$B$7="(All)"),"N/A",C24)</f>
        <v>505</v>
      </c>
      <c r="D42" s="94">
        <f>IF(OR($B$7="(Multiple Items)",$B$7="(All)"),"N/A",D24)</f>
        <v>2875</v>
      </c>
      <c r="E42" s="94" t="s">
        <v>473</v>
      </c>
      <c r="F42" s="94" t="s">
        <v>473</v>
      </c>
      <c r="G42" s="94">
        <f t="shared" si="3"/>
        <v>0</v>
      </c>
      <c r="H42" s="94">
        <f t="shared" si="3"/>
        <v>3380</v>
      </c>
      <c r="I42" s="182"/>
      <c r="J42" s="27"/>
      <c r="K42" s="27"/>
      <c r="L42" s="27"/>
      <c r="M42" s="27"/>
    </row>
    <row r="43" spans="1:13" s="8" customFormat="1" ht="13.2" x14ac:dyDescent="0.25">
      <c r="A43" s="29" t="str">
        <f t="shared" si="0"/>
        <v>Unknown</v>
      </c>
      <c r="B43" s="50">
        <f>IF(OR($B$7="(Multiple Items)",$B$7="(All)"),"N/A",B25)</f>
        <v>0</v>
      </c>
      <c r="C43" s="50">
        <f>IF(OR($B$7="(Multiple Items)",$B$7="(All)"),"N/A",C25)</f>
        <v>0</v>
      </c>
      <c r="D43" s="50">
        <f>IF(OR($B$7="(Multiple Items)",$B$7="(All)"),"N/A",D25)</f>
        <v>0</v>
      </c>
      <c r="E43" s="50">
        <f>IF(OR($B$7="(Multiple Items)",$B$7="(All)"),"N/A",E25)</f>
        <v>0</v>
      </c>
      <c r="F43" s="50">
        <f>IF(OR($B$7="(Multiple Items)",$B$7="(All)"),"N/A",F25)</f>
        <v>0</v>
      </c>
      <c r="G43" s="50">
        <f t="shared" si="3"/>
        <v>1764</v>
      </c>
      <c r="H43" s="50">
        <f t="shared" si="3"/>
        <v>1764</v>
      </c>
      <c r="I43" s="182"/>
      <c r="J43" s="27"/>
      <c r="K43" s="27"/>
      <c r="L43" s="27"/>
      <c r="M43" s="27"/>
    </row>
    <row r="44" spans="1:13" s="8" customFormat="1" ht="14.4" customHeight="1" x14ac:dyDescent="0.25">
      <c r="A44" s="5"/>
      <c r="B44" s="5"/>
      <c r="C44" s="5"/>
      <c r="D44" s="5"/>
      <c r="E44" s="5"/>
      <c r="F44" s="5"/>
      <c r="G44" s="5"/>
      <c r="H44" s="5"/>
      <c r="I44" s="27"/>
      <c r="J44" s="27"/>
      <c r="K44" s="27"/>
      <c r="L44" s="27"/>
      <c r="M44" s="27"/>
    </row>
    <row r="45" spans="1:13" ht="15.6" x14ac:dyDescent="0.25">
      <c r="A45" s="13" t="s">
        <v>415</v>
      </c>
      <c r="B45" s="5"/>
      <c r="C45" s="5"/>
      <c r="D45" s="5"/>
      <c r="E45" s="5"/>
      <c r="F45" s="5"/>
      <c r="G45" s="5"/>
      <c r="H45" s="5"/>
    </row>
    <row r="46" spans="1:13" s="8" customFormat="1" ht="15.6" x14ac:dyDescent="0.25">
      <c r="A46" s="26" t="s">
        <v>89</v>
      </c>
      <c r="B46" s="5"/>
      <c r="C46" s="5"/>
      <c r="D46" s="5"/>
      <c r="E46" s="5"/>
      <c r="F46" s="5"/>
      <c r="G46" s="5"/>
      <c r="H46" s="5"/>
      <c r="I46" s="27"/>
      <c r="J46" s="27"/>
      <c r="K46" s="27"/>
      <c r="L46" s="27"/>
      <c r="M46" s="27"/>
    </row>
    <row r="47" spans="1:13" s="8" customFormat="1" ht="15.6" x14ac:dyDescent="0.25">
      <c r="A47" s="13" t="s">
        <v>416</v>
      </c>
      <c r="B47" s="5"/>
      <c r="C47" s="5"/>
      <c r="D47" s="5"/>
      <c r="E47" s="5"/>
      <c r="F47" s="5"/>
      <c r="G47" s="5"/>
      <c r="H47" s="5"/>
      <c r="I47" s="27"/>
      <c r="J47" s="27"/>
      <c r="K47" s="27"/>
      <c r="L47" s="27"/>
      <c r="M47" s="27"/>
    </row>
    <row r="48" spans="1:13" ht="15.6" x14ac:dyDescent="0.25">
      <c r="A48" s="13" t="s">
        <v>474</v>
      </c>
      <c r="B48" s="5"/>
      <c r="C48" s="5"/>
      <c r="D48" s="5"/>
      <c r="E48" s="5"/>
      <c r="F48" s="5"/>
      <c r="G48" s="5"/>
      <c r="H48" s="5"/>
    </row>
    <row r="49" spans="1:8" ht="14.4" customHeight="1" x14ac:dyDescent="0.25">
      <c r="A49" s="13" t="s">
        <v>475</v>
      </c>
      <c r="B49" s="5"/>
      <c r="C49" s="5"/>
      <c r="D49" s="5"/>
      <c r="E49" s="5"/>
      <c r="F49" s="5"/>
      <c r="G49" s="5"/>
      <c r="H49" s="5"/>
    </row>
    <row r="50" spans="1:8" ht="14.4" customHeight="1" x14ac:dyDescent="0.25">
      <c r="A50" s="13" t="s">
        <v>476</v>
      </c>
      <c r="B50" s="5"/>
      <c r="C50" s="5"/>
      <c r="D50" s="5"/>
      <c r="E50" s="5"/>
      <c r="F50" s="5"/>
      <c r="G50" s="5"/>
      <c r="H50" s="5"/>
    </row>
    <row r="51" spans="1:8" ht="14.4" customHeight="1" x14ac:dyDescent="0.25">
      <c r="A51" s="13" t="s">
        <v>477</v>
      </c>
      <c r="B51" s="5"/>
      <c r="C51" s="5"/>
      <c r="D51" s="5"/>
      <c r="E51" s="5"/>
      <c r="F51" s="5"/>
      <c r="G51" s="5"/>
      <c r="H51" s="5"/>
    </row>
    <row r="52" spans="1:8" ht="14.4" customHeight="1" x14ac:dyDescent="0.25">
      <c r="A52" s="13" t="s">
        <v>478</v>
      </c>
      <c r="B52" s="5"/>
      <c r="C52" s="5"/>
      <c r="D52" s="5"/>
      <c r="E52" s="5"/>
      <c r="F52" s="5"/>
      <c r="G52" s="5"/>
      <c r="H52" s="5"/>
    </row>
    <row r="53" spans="1:8" ht="13.2" x14ac:dyDescent="0.25">
      <c r="C53" s="5"/>
      <c r="D53" s="5"/>
      <c r="E53" s="5"/>
      <c r="F53" s="5"/>
      <c r="G53" s="5"/>
      <c r="H53" s="5"/>
    </row>
    <row r="54" spans="1:8" ht="13.2" x14ac:dyDescent="0.25">
      <c r="B54" s="5"/>
      <c r="C54" s="5"/>
      <c r="D54" s="5"/>
      <c r="E54" s="5"/>
      <c r="F54" s="5"/>
      <c r="G54" s="5"/>
      <c r="H54" s="5"/>
    </row>
    <row r="55" spans="1:8" ht="13.2" x14ac:dyDescent="0.25">
      <c r="B55" s="5"/>
      <c r="C55" s="5"/>
      <c r="D55" s="5"/>
      <c r="E55" s="5"/>
      <c r="F55" s="5"/>
      <c r="G55" s="5"/>
      <c r="H55" s="5"/>
    </row>
    <row r="56" spans="1:8" ht="13.2" x14ac:dyDescent="0.25">
      <c r="B56" s="5"/>
      <c r="C56" s="5"/>
      <c r="D56" s="5"/>
      <c r="E56" s="5"/>
      <c r="F56" s="5"/>
      <c r="G56" s="5"/>
      <c r="H56" s="5"/>
    </row>
    <row r="57" spans="1:8" ht="13.2" x14ac:dyDescent="0.25">
      <c r="B57" s="5"/>
      <c r="C57" s="5"/>
      <c r="D57" s="5"/>
      <c r="E57" s="5"/>
      <c r="F57" s="5"/>
      <c r="G57" s="5"/>
      <c r="H57" s="5"/>
    </row>
    <row r="58" spans="1:8" ht="13.2" x14ac:dyDescent="0.25">
      <c r="B58" s="5"/>
      <c r="C58" s="5"/>
      <c r="D58" s="5"/>
      <c r="E58" s="5"/>
      <c r="F58" s="5"/>
      <c r="G58" s="5"/>
      <c r="H58" s="5"/>
    </row>
    <row r="59" spans="1:8" ht="13.2" x14ac:dyDescent="0.25">
      <c r="B59" s="5"/>
      <c r="C59" s="5"/>
      <c r="D59" s="5"/>
      <c r="E59" s="5"/>
      <c r="F59" s="5"/>
      <c r="G59" s="5"/>
      <c r="H59" s="5"/>
    </row>
  </sheetData>
  <mergeCells count="1">
    <mergeCell ref="B26:G26"/>
  </mergeCells>
  <hyperlinks>
    <hyperlink ref="K1" location="Contents!A1" display="Back to contents" xr:uid="{00000000-0004-0000-0A00-000000000000}"/>
  </hyperlinks>
  <pageMargins left="0.7" right="0.7" top="0.75" bottom="0.75" header="0.3" footer="0.3"/>
  <pageSetup paperSize="9" orientation="landscape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S34"/>
  <sheetViews>
    <sheetView topLeftCell="B1" workbookViewId="0">
      <selection activeCell="D18" sqref="D18"/>
    </sheetView>
  </sheetViews>
  <sheetFormatPr defaultColWidth="8.6640625" defaultRowHeight="14.4" customHeight="1" x14ac:dyDescent="0.25"/>
  <cols>
    <col min="1" max="1" width="16.6640625" style="13" customWidth="1"/>
    <col min="2" max="2" width="24.109375" style="13" bestFit="1" customWidth="1"/>
    <col min="3" max="3" width="10.5546875" style="13" bestFit="1" customWidth="1"/>
    <col min="4" max="10" width="12.109375" style="13" bestFit="1" customWidth="1"/>
    <col min="11" max="11" width="14.33203125" style="13" bestFit="1" customWidth="1"/>
    <col min="12" max="12" width="10.5546875" style="13" bestFit="1" customWidth="1"/>
    <col min="13" max="13" width="14.6640625" style="13" bestFit="1" customWidth="1"/>
    <col min="14" max="14" width="13" style="13" bestFit="1" customWidth="1"/>
    <col min="15" max="16" width="11.88671875" style="13" bestFit="1" customWidth="1"/>
    <col min="17" max="30" width="15.88671875" style="13" bestFit="1" customWidth="1"/>
    <col min="31" max="33" width="15.109375" style="13" bestFit="1" customWidth="1"/>
    <col min="34" max="41" width="17.109375" style="13" bestFit="1" customWidth="1"/>
    <col min="42" max="42" width="15.5546875" style="13" bestFit="1" customWidth="1"/>
    <col min="43" max="43" width="19.6640625" style="13" bestFit="1" customWidth="1"/>
    <col min="44" max="44" width="18" style="13" bestFit="1" customWidth="1"/>
    <col min="45" max="45" width="16.88671875" style="13" bestFit="1" customWidth="1"/>
    <col min="46" max="16384" width="8.6640625" style="13"/>
  </cols>
  <sheetData>
    <row r="1" spans="1:45" s="8" customFormat="1" ht="20.100000000000001" customHeight="1" x14ac:dyDescent="0.3">
      <c r="A1" s="4" t="s">
        <v>23</v>
      </c>
      <c r="B1" s="5"/>
      <c r="C1" s="5"/>
      <c r="D1" s="5"/>
      <c r="E1" s="5"/>
      <c r="F1" s="5"/>
      <c r="G1" s="5"/>
      <c r="H1" s="5"/>
      <c r="I1" s="5"/>
      <c r="J1" s="5"/>
      <c r="K1" s="180" t="s">
        <v>79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45" s="8" customFormat="1" ht="15.6" x14ac:dyDescent="0.3">
      <c r="A2" s="46" t="s">
        <v>381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45" s="8" customFormat="1" ht="16.2" x14ac:dyDescent="0.25">
      <c r="A3" s="6" t="s">
        <v>479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45" s="8" customFormat="1" ht="14.4" customHeight="1" x14ac:dyDescent="0.25">
      <c r="A4" s="6" t="s">
        <v>480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45" s="8" customFormat="1" ht="13.8" x14ac:dyDescent="0.25">
      <c r="A5" s="6"/>
      <c r="B5" s="3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45" s="8" customFormat="1" ht="13.8" x14ac:dyDescent="0.25">
      <c r="A6" s="6"/>
      <c r="B6" s="19" t="s">
        <v>421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45" s="8" customFormat="1" ht="13.2" x14ac:dyDescent="0.25">
      <c r="A7" s="38" t="s">
        <v>385</v>
      </c>
      <c r="B7" t="s">
        <v>399</v>
      </c>
      <c r="D7" s="5"/>
      <c r="E7" s="80" t="str">
        <f>_xlfn.CONCAT("Number of patients who had contact with an NHS primary care dentist; by patient age group and SIMD quintile; Quarter ending June 2024; "&amp;B7)</f>
        <v>Number of patients who had contact with an NHS primary care dentist; by patient age group and SIMD quintile; Quarter ending June 2024; Scotland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45" s="8" customFormat="1" ht="14.4" customHeight="1" x14ac:dyDescent="0.3">
      <c r="A8" s="135"/>
      <c r="B8" s="191" t="str">
        <f>IF(OR($B$7="(Multiple Items)",$B$7="(All)"),"Please select one option","")</f>
        <v/>
      </c>
      <c r="C8" s="7"/>
      <c r="E8" s="7"/>
      <c r="F8" s="7"/>
      <c r="G8" s="7"/>
      <c r="H8" s="7"/>
      <c r="J8" s="13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45" s="8" customFormat="1" ht="13.2" hidden="1" x14ac:dyDescent="0.25">
      <c r="A9" s="20" t="s">
        <v>463</v>
      </c>
      <c r="B9" s="5" t="s">
        <v>464</v>
      </c>
      <c r="C9" s="5" t="s">
        <v>465</v>
      </c>
      <c r="D9" s="5" t="s">
        <v>466</v>
      </c>
      <c r="E9" s="5" t="s">
        <v>467</v>
      </c>
      <c r="F9" s="5" t="s">
        <v>468</v>
      </c>
      <c r="G9" s="5" t="s">
        <v>435</v>
      </c>
      <c r="H9" s="5"/>
      <c r="I9" s="5"/>
      <c r="J9" s="5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8" customFormat="1" ht="13.2" hidden="1" x14ac:dyDescent="0.25">
      <c r="A10" s="21" t="s">
        <v>397</v>
      </c>
      <c r="B10" s="5">
        <v>42722</v>
      </c>
      <c r="C10" s="5">
        <v>40818</v>
      </c>
      <c r="D10" s="5">
        <v>41707</v>
      </c>
      <c r="E10" s="5">
        <v>50298</v>
      </c>
      <c r="F10" s="5">
        <v>49538</v>
      </c>
      <c r="G10" s="5">
        <v>225467</v>
      </c>
      <c r="H10" s="5"/>
      <c r="I10" s="5"/>
      <c r="J10" s="5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s="8" customFormat="1" ht="13.2" hidden="1" x14ac:dyDescent="0.25">
      <c r="A11" s="21" t="s">
        <v>398</v>
      </c>
      <c r="B11" s="5">
        <v>122513</v>
      </c>
      <c r="C11" s="5">
        <v>127222</v>
      </c>
      <c r="D11" s="5">
        <v>129423</v>
      </c>
      <c r="E11" s="5">
        <v>138499</v>
      </c>
      <c r="F11" s="5">
        <v>131032</v>
      </c>
      <c r="G11" s="5">
        <v>649642</v>
      </c>
      <c r="H11" s="5"/>
      <c r="I11" s="5"/>
      <c r="J11" s="5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s="37" customFormat="1" ht="13.2" hidden="1" x14ac:dyDescent="0.25">
      <c r="A12" s="21" t="s">
        <v>85</v>
      </c>
      <c r="B12" s="5">
        <v>165168</v>
      </c>
      <c r="C12" s="5">
        <v>167996</v>
      </c>
      <c r="D12" s="5">
        <v>171072</v>
      </c>
      <c r="E12" s="5">
        <v>188730</v>
      </c>
      <c r="F12" s="5">
        <v>180494</v>
      </c>
      <c r="G12" s="5">
        <v>874794</v>
      </c>
      <c r="H12" s="13"/>
      <c r="I12" s="13"/>
      <c r="J12" s="13"/>
      <c r="K12" s="13"/>
      <c r="L12" s="13"/>
      <c r="M12" s="13"/>
      <c r="N12" s="13"/>
      <c r="O12" s="13"/>
      <c r="P12" s="13"/>
      <c r="Q12" s="23"/>
      <c r="R12" s="23"/>
      <c r="S12" s="23"/>
      <c r="T12" s="23"/>
      <c r="U12" s="23"/>
      <c r="V12" s="23"/>
      <c r="W12" s="23"/>
    </row>
    <row r="13" spans="1:45" s="37" customFormat="1" ht="13.2" hidden="1" x14ac:dyDescent="0.25">
      <c r="A13" s="21"/>
      <c r="B13" s="5"/>
      <c r="C13" s="5"/>
      <c r="D13" s="5"/>
      <c r="E13" s="5"/>
      <c r="F13" s="5"/>
      <c r="G13" s="5"/>
      <c r="H13" s="13"/>
      <c r="I13" s="13"/>
      <c r="J13" s="13"/>
      <c r="K13" s="13"/>
      <c r="L13" s="13"/>
      <c r="M13" s="13"/>
      <c r="N13" s="13"/>
      <c r="O13" s="13"/>
      <c r="P13" s="13"/>
      <c r="Q13" s="23"/>
      <c r="R13" s="23"/>
      <c r="S13" s="23"/>
      <c r="T13" s="23"/>
      <c r="U13" s="23"/>
      <c r="V13" s="23"/>
      <c r="W13" s="23"/>
    </row>
    <row r="14" spans="1:45" s="37" customFormat="1" ht="13.2" x14ac:dyDescent="0.25">
      <c r="A14" s="9"/>
      <c r="B14" s="216" t="s">
        <v>384</v>
      </c>
      <c r="C14" s="217"/>
      <c r="D14" s="5"/>
      <c r="E14" s="5"/>
      <c r="F14" s="5"/>
      <c r="G14" s="5"/>
      <c r="H14" s="13"/>
      <c r="I14" s="13"/>
      <c r="J14" s="13"/>
      <c r="K14" s="13"/>
      <c r="L14" s="13"/>
      <c r="M14" s="13"/>
      <c r="N14" s="13"/>
      <c r="O14" s="13"/>
      <c r="P14" s="13"/>
      <c r="Q14" s="23"/>
      <c r="R14" s="23"/>
      <c r="S14" s="23"/>
      <c r="T14" s="23"/>
      <c r="U14" s="23"/>
      <c r="V14" s="23"/>
      <c r="W14" s="23"/>
    </row>
    <row r="15" spans="1:45" s="37" customFormat="1" ht="13.2" x14ac:dyDescent="0.25">
      <c r="A15" s="54" t="s">
        <v>481</v>
      </c>
      <c r="B15" s="59" t="s">
        <v>397</v>
      </c>
      <c r="C15" s="62" t="s">
        <v>398</v>
      </c>
      <c r="D15" s="5"/>
      <c r="E15" s="5"/>
      <c r="F15" s="5"/>
      <c r="G15" s="5"/>
      <c r="H15" s="13"/>
      <c r="I15" s="13"/>
      <c r="J15" s="13"/>
      <c r="K15" s="13"/>
      <c r="L15" s="13"/>
      <c r="M15" s="13"/>
      <c r="N15" s="13"/>
      <c r="O15" s="13"/>
      <c r="P15" s="13"/>
      <c r="Q15" s="23"/>
      <c r="R15" s="23"/>
      <c r="S15" s="23"/>
      <c r="T15" s="23"/>
      <c r="U15" s="23"/>
      <c r="V15" s="23"/>
      <c r="W15" s="23"/>
    </row>
    <row r="16" spans="1:45" ht="14.4" customHeight="1" x14ac:dyDescent="0.25">
      <c r="A16" s="55" t="s">
        <v>471</v>
      </c>
      <c r="B16" s="60">
        <f>IF(OR($B$7="(ALL)",$B$7="Orkney",$B$7="Shetland",$B$7="Western Isles"),"n/a",B$10)</f>
        <v>42722</v>
      </c>
      <c r="C16" s="63">
        <f>IF(OR($B$7="(ALL)",$B$7="Orkney",$B$7="Shetland",$B$7="Western Isles"),"n/a",B$11)</f>
        <v>122513</v>
      </c>
    </row>
    <row r="17" spans="1:13" ht="14.4" customHeight="1" x14ac:dyDescent="0.25">
      <c r="A17" s="56">
        <v>2</v>
      </c>
      <c r="B17" s="60">
        <f>IF(OR($B$7="(Multiple Items)",$B$7="(All)"),"n/a",C$10)</f>
        <v>40818</v>
      </c>
      <c r="C17" s="63">
        <f>IF(OR($B$7="(Multiple Items)",$B$7="(All)"),"n/a",C$11)</f>
        <v>127222</v>
      </c>
      <c r="D17" s="53" t="str">
        <f>_xlfn.CONCAT("Number of patients who had contact with NHS Primary Dental Care; by Scotland level SIMD quintile; Quarter ending September 2024; "&amp;B7)</f>
        <v>Number of patients who had contact with NHS Primary Dental Care; by Scotland level SIMD quintile; Quarter ending September 2024; Scotland</v>
      </c>
    </row>
    <row r="18" spans="1:13" ht="14.4" customHeight="1" x14ac:dyDescent="0.25">
      <c r="A18" s="57">
        <v>3</v>
      </c>
      <c r="B18" s="60">
        <f>IF(OR($B$7="(Multiple Items)",$B$7="(All)"),"n/a",D$10)</f>
        <v>41707</v>
      </c>
      <c r="C18" s="63">
        <f>IF(OR($B$7="(Multiple Items)",$B$7="(All)"),"n/a",D$11)</f>
        <v>129423</v>
      </c>
    </row>
    <row r="19" spans="1:13" ht="14.4" customHeight="1" x14ac:dyDescent="0.25">
      <c r="A19" s="56">
        <v>4</v>
      </c>
      <c r="B19" s="60">
        <f>IF(OR($B$7="(ALL)",$B$7="Western Isles"),"n/a",E$10)</f>
        <v>50298</v>
      </c>
      <c r="C19" s="63">
        <f>IF(OR($B$7="(ALL)",$B$7="Western Isles"),"n/a",E$11)</f>
        <v>138499</v>
      </c>
    </row>
    <row r="20" spans="1:13" ht="14.4" customHeight="1" x14ac:dyDescent="0.25">
      <c r="A20" s="58" t="s">
        <v>472</v>
      </c>
      <c r="B20" s="61">
        <f>IF(OR($B$7="(ALL)",$B$7="Orkney",$B$7="Shetland",$B$7="Western Isles"),"n/a",F$10)</f>
        <v>49538</v>
      </c>
      <c r="C20" s="64">
        <f>IF(OR($B$7="(ALL)",$B$7="Orkney",$B$7="Shetland",$B$7="Western Isles"),"n/a",F$11)</f>
        <v>131032</v>
      </c>
    </row>
    <row r="25" spans="1:13" ht="15.6" x14ac:dyDescent="0.25">
      <c r="A25" s="13" t="s">
        <v>415</v>
      </c>
      <c r="B25" s="5"/>
      <c r="C25" s="5"/>
      <c r="D25" s="5"/>
      <c r="E25" s="5"/>
      <c r="F25" s="5"/>
      <c r="G25" s="5"/>
      <c r="H25" s="5"/>
    </row>
    <row r="26" spans="1:13" s="8" customFormat="1" ht="15.6" x14ac:dyDescent="0.25">
      <c r="A26" s="26" t="s">
        <v>89</v>
      </c>
      <c r="B26" s="5"/>
      <c r="C26" s="5"/>
      <c r="D26" s="5"/>
      <c r="E26" s="5"/>
      <c r="F26" s="5"/>
      <c r="G26" s="5"/>
      <c r="H26" s="5"/>
      <c r="I26" s="27"/>
      <c r="J26" s="27"/>
      <c r="K26" s="27"/>
      <c r="L26" s="27"/>
      <c r="M26" s="27"/>
    </row>
    <row r="27" spans="1:13" s="8" customFormat="1" ht="14.4" customHeight="1" x14ac:dyDescent="0.25">
      <c r="A27" s="13" t="s">
        <v>416</v>
      </c>
      <c r="B27" s="5"/>
      <c r="C27" s="5"/>
      <c r="D27" s="5"/>
      <c r="E27" s="5"/>
      <c r="F27" s="5"/>
      <c r="G27" s="5"/>
      <c r="H27" s="5"/>
      <c r="I27" s="27"/>
      <c r="J27" s="27"/>
      <c r="K27" s="27"/>
      <c r="L27" s="27"/>
      <c r="M27" s="27"/>
    </row>
    <row r="28" spans="1:13" s="8" customFormat="1" ht="15.6" x14ac:dyDescent="0.25">
      <c r="A28" s="13" t="s">
        <v>474</v>
      </c>
      <c r="B28" s="5"/>
      <c r="C28" s="5"/>
      <c r="D28" s="5"/>
      <c r="E28" s="5"/>
      <c r="F28" s="5"/>
      <c r="G28" s="5"/>
      <c r="H28" s="5"/>
      <c r="I28" s="27"/>
      <c r="J28" s="27"/>
      <c r="K28" s="27"/>
      <c r="L28" s="27"/>
      <c r="M28" s="27"/>
    </row>
    <row r="29" spans="1:13" ht="15.6" x14ac:dyDescent="0.25">
      <c r="A29" s="13" t="s">
        <v>475</v>
      </c>
      <c r="B29" s="5"/>
      <c r="C29" s="5"/>
      <c r="D29" s="5"/>
      <c r="E29" s="5"/>
      <c r="F29" s="5"/>
      <c r="G29" s="5"/>
      <c r="H29" s="5"/>
    </row>
    <row r="30" spans="1:13" ht="14.4" customHeight="1" x14ac:dyDescent="0.25">
      <c r="A30" s="13" t="s">
        <v>476</v>
      </c>
      <c r="B30" s="5"/>
      <c r="C30" s="5"/>
      <c r="D30" s="5"/>
      <c r="E30" s="5"/>
      <c r="F30" s="5"/>
      <c r="G30" s="5"/>
      <c r="H30" s="5"/>
    </row>
    <row r="31" spans="1:13" ht="14.4" customHeight="1" x14ac:dyDescent="0.25">
      <c r="A31" s="13" t="s">
        <v>477</v>
      </c>
      <c r="B31" s="5"/>
      <c r="C31" s="5"/>
      <c r="D31" s="5"/>
      <c r="E31" s="5"/>
      <c r="F31" s="5"/>
      <c r="G31" s="5"/>
      <c r="H31" s="5"/>
    </row>
    <row r="32" spans="1:13" ht="14.4" customHeight="1" x14ac:dyDescent="0.25">
      <c r="A32" s="13" t="s">
        <v>478</v>
      </c>
      <c r="B32" s="5"/>
      <c r="C32" s="5"/>
      <c r="D32" s="5"/>
      <c r="E32" s="5"/>
      <c r="F32" s="5"/>
      <c r="G32" s="5"/>
      <c r="H32" s="5"/>
    </row>
    <row r="33" spans="1:8" ht="14.4" customHeight="1" x14ac:dyDescent="0.25">
      <c r="A33" s="13" t="s">
        <v>482</v>
      </c>
      <c r="B33" s="5"/>
      <c r="C33" s="5"/>
      <c r="D33" s="5"/>
      <c r="E33" s="5"/>
      <c r="F33" s="5"/>
      <c r="G33" s="5"/>
      <c r="H33" s="5"/>
    </row>
    <row r="34" spans="1:8" ht="14.4" customHeight="1" x14ac:dyDescent="0.25">
      <c r="A34" s="26"/>
    </row>
  </sheetData>
  <mergeCells count="1">
    <mergeCell ref="B14:C14"/>
  </mergeCells>
  <hyperlinks>
    <hyperlink ref="K1" location="Contents!A1" display="Back to contents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9"/>
  <sheetViews>
    <sheetView workbookViewId="0">
      <selection activeCell="L44" sqref="L44"/>
    </sheetView>
  </sheetViews>
  <sheetFormatPr defaultRowHeight="13.2" x14ac:dyDescent="0.25"/>
  <sheetData>
    <row r="1" spans="1:9" s="70" customFormat="1" ht="14.4" x14ac:dyDescent="0.3">
      <c r="A1" s="70" t="s">
        <v>447</v>
      </c>
      <c r="B1" s="70" t="s">
        <v>483</v>
      </c>
      <c r="C1" s="70" t="s">
        <v>484</v>
      </c>
      <c r="D1" s="70" t="s">
        <v>485</v>
      </c>
      <c r="E1" s="70" t="s">
        <v>486</v>
      </c>
      <c r="F1" s="70" t="s">
        <v>487</v>
      </c>
      <c r="G1" s="70" t="s">
        <v>488</v>
      </c>
      <c r="H1" s="70" t="s">
        <v>489</v>
      </c>
      <c r="I1" s="70" t="s">
        <v>490</v>
      </c>
    </row>
    <row r="2" spans="1:9" x14ac:dyDescent="0.25">
      <c r="A2" t="s">
        <v>399</v>
      </c>
      <c r="B2" t="s">
        <v>398</v>
      </c>
      <c r="C2">
        <v>122513</v>
      </c>
      <c r="D2">
        <v>127222</v>
      </c>
      <c r="E2">
        <v>129423</v>
      </c>
      <c r="F2">
        <v>138499</v>
      </c>
      <c r="G2">
        <v>131032</v>
      </c>
      <c r="H2">
        <v>1301</v>
      </c>
      <c r="I2">
        <v>649642</v>
      </c>
    </row>
    <row r="3" spans="1:9" x14ac:dyDescent="0.25">
      <c r="A3" t="s">
        <v>399</v>
      </c>
      <c r="B3" t="s">
        <v>397</v>
      </c>
      <c r="C3">
        <v>42722</v>
      </c>
      <c r="D3">
        <v>40818</v>
      </c>
      <c r="E3">
        <v>41707</v>
      </c>
      <c r="F3">
        <v>50298</v>
      </c>
      <c r="G3">
        <v>49538</v>
      </c>
      <c r="H3">
        <v>464</v>
      </c>
      <c r="I3">
        <v>225467</v>
      </c>
    </row>
    <row r="4" spans="1:9" x14ac:dyDescent="0.25">
      <c r="A4" t="s">
        <v>399</v>
      </c>
      <c r="B4" t="s">
        <v>85</v>
      </c>
      <c r="C4">
        <v>165168</v>
      </c>
      <c r="D4">
        <v>167996</v>
      </c>
      <c r="E4">
        <v>171072</v>
      </c>
      <c r="F4">
        <v>188730</v>
      </c>
      <c r="G4">
        <v>180494</v>
      </c>
      <c r="H4">
        <v>1764</v>
      </c>
      <c r="I4">
        <v>874794</v>
      </c>
    </row>
    <row r="5" spans="1:9" x14ac:dyDescent="0.25">
      <c r="A5" t="s">
        <v>400</v>
      </c>
      <c r="B5" t="s">
        <v>398</v>
      </c>
      <c r="C5">
        <v>13120</v>
      </c>
      <c r="D5">
        <v>10775</v>
      </c>
      <c r="E5">
        <v>9896</v>
      </c>
      <c r="F5">
        <v>8483</v>
      </c>
      <c r="G5">
        <v>8090</v>
      </c>
      <c r="H5">
        <v>0</v>
      </c>
      <c r="I5">
        <v>50351</v>
      </c>
    </row>
    <row r="6" spans="1:9" x14ac:dyDescent="0.25">
      <c r="A6" t="s">
        <v>400</v>
      </c>
      <c r="B6" t="s">
        <v>397</v>
      </c>
      <c r="C6">
        <v>4689</v>
      </c>
      <c r="D6">
        <v>3492</v>
      </c>
      <c r="E6">
        <v>3264</v>
      </c>
      <c r="F6">
        <v>2644</v>
      </c>
      <c r="G6">
        <v>2241</v>
      </c>
      <c r="H6">
        <v>0</v>
      </c>
      <c r="I6">
        <v>16325</v>
      </c>
    </row>
    <row r="7" spans="1:9" x14ac:dyDescent="0.25">
      <c r="A7" t="s">
        <v>400</v>
      </c>
      <c r="B7" t="s">
        <v>85</v>
      </c>
      <c r="C7">
        <v>17806</v>
      </c>
      <c r="D7">
        <v>14264</v>
      </c>
      <c r="E7">
        <v>13156</v>
      </c>
      <c r="F7">
        <v>11124</v>
      </c>
      <c r="G7">
        <v>10329</v>
      </c>
      <c r="H7">
        <v>0</v>
      </c>
      <c r="I7">
        <v>66661</v>
      </c>
    </row>
    <row r="8" spans="1:9" x14ac:dyDescent="0.25">
      <c r="A8" t="s">
        <v>401</v>
      </c>
      <c r="B8" t="s">
        <v>398</v>
      </c>
      <c r="C8">
        <v>693</v>
      </c>
      <c r="D8">
        <v>2360</v>
      </c>
      <c r="E8">
        <v>5973</v>
      </c>
      <c r="F8">
        <v>4048</v>
      </c>
      <c r="G8">
        <v>1447</v>
      </c>
      <c r="H8">
        <v>0</v>
      </c>
      <c r="I8">
        <v>14515</v>
      </c>
    </row>
    <row r="9" spans="1:9" x14ac:dyDescent="0.25">
      <c r="A9" t="s">
        <v>401</v>
      </c>
      <c r="B9" t="s">
        <v>397</v>
      </c>
      <c r="C9">
        <v>245</v>
      </c>
      <c r="D9">
        <v>568</v>
      </c>
      <c r="E9">
        <v>1639</v>
      </c>
      <c r="F9">
        <v>1113</v>
      </c>
      <c r="G9">
        <v>494</v>
      </c>
      <c r="H9">
        <v>0</v>
      </c>
      <c r="I9">
        <v>4059</v>
      </c>
    </row>
    <row r="10" spans="1:9" x14ac:dyDescent="0.25">
      <c r="A10" t="s">
        <v>401</v>
      </c>
      <c r="B10" t="s">
        <v>85</v>
      </c>
      <c r="C10">
        <v>938</v>
      </c>
      <c r="D10">
        <v>2928</v>
      </c>
      <c r="E10">
        <v>7611</v>
      </c>
      <c r="F10">
        <v>5159</v>
      </c>
      <c r="G10">
        <v>1941</v>
      </c>
      <c r="H10">
        <v>0</v>
      </c>
      <c r="I10">
        <v>18571</v>
      </c>
    </row>
    <row r="11" spans="1:9" x14ac:dyDescent="0.25">
      <c r="A11" t="s">
        <v>402</v>
      </c>
      <c r="B11" t="s">
        <v>398</v>
      </c>
      <c r="C11">
        <v>715</v>
      </c>
      <c r="D11">
        <v>2415</v>
      </c>
      <c r="E11">
        <v>3776</v>
      </c>
      <c r="F11">
        <v>1682</v>
      </c>
      <c r="G11">
        <v>726</v>
      </c>
      <c r="H11">
        <v>0</v>
      </c>
      <c r="I11">
        <v>9311</v>
      </c>
    </row>
    <row r="12" spans="1:9" x14ac:dyDescent="0.25">
      <c r="A12" t="s">
        <v>402</v>
      </c>
      <c r="B12" t="s">
        <v>397</v>
      </c>
      <c r="C12">
        <v>429</v>
      </c>
      <c r="D12">
        <v>1225</v>
      </c>
      <c r="E12">
        <v>1822</v>
      </c>
      <c r="F12">
        <v>733</v>
      </c>
      <c r="G12">
        <v>621</v>
      </c>
      <c r="H12">
        <v>0</v>
      </c>
      <c r="I12">
        <v>4829</v>
      </c>
    </row>
    <row r="13" spans="1:9" x14ac:dyDescent="0.25">
      <c r="A13" t="s">
        <v>402</v>
      </c>
      <c r="B13" t="s">
        <v>85</v>
      </c>
      <c r="C13">
        <v>1143</v>
      </c>
      <c r="D13">
        <v>3637</v>
      </c>
      <c r="E13">
        <v>5594</v>
      </c>
      <c r="F13">
        <v>2412</v>
      </c>
      <c r="G13">
        <v>1346</v>
      </c>
      <c r="H13">
        <v>0</v>
      </c>
      <c r="I13">
        <v>14128</v>
      </c>
    </row>
    <row r="14" spans="1:9" x14ac:dyDescent="0.25">
      <c r="A14" t="s">
        <v>403</v>
      </c>
      <c r="B14" t="s">
        <v>398</v>
      </c>
      <c r="C14">
        <v>7709</v>
      </c>
      <c r="D14">
        <v>8897</v>
      </c>
      <c r="E14">
        <v>8705</v>
      </c>
      <c r="F14">
        <v>9207</v>
      </c>
      <c r="G14">
        <v>8808</v>
      </c>
      <c r="H14">
        <v>0</v>
      </c>
      <c r="I14">
        <v>43307</v>
      </c>
    </row>
    <row r="15" spans="1:9" x14ac:dyDescent="0.25">
      <c r="A15" t="s">
        <v>403</v>
      </c>
      <c r="B15" t="s">
        <v>397</v>
      </c>
      <c r="C15">
        <v>2567</v>
      </c>
      <c r="D15">
        <v>2957</v>
      </c>
      <c r="E15">
        <v>2746</v>
      </c>
      <c r="F15">
        <v>2969</v>
      </c>
      <c r="G15">
        <v>3488</v>
      </c>
      <c r="H15">
        <v>0</v>
      </c>
      <c r="I15">
        <v>14723</v>
      </c>
    </row>
    <row r="16" spans="1:9" x14ac:dyDescent="0.25">
      <c r="A16" t="s">
        <v>403</v>
      </c>
      <c r="B16" t="s">
        <v>85</v>
      </c>
      <c r="C16">
        <v>10270</v>
      </c>
      <c r="D16">
        <v>11847</v>
      </c>
      <c r="E16">
        <v>11446</v>
      </c>
      <c r="F16">
        <v>12172</v>
      </c>
      <c r="G16">
        <v>12293</v>
      </c>
      <c r="H16">
        <v>0</v>
      </c>
      <c r="I16">
        <v>58005</v>
      </c>
    </row>
    <row r="17" spans="1:9" x14ac:dyDescent="0.25">
      <c r="A17" t="s">
        <v>404</v>
      </c>
      <c r="B17" t="s">
        <v>398</v>
      </c>
      <c r="C17">
        <v>6327</v>
      </c>
      <c r="D17">
        <v>7833</v>
      </c>
      <c r="E17">
        <v>8598</v>
      </c>
      <c r="F17">
        <v>8334</v>
      </c>
      <c r="G17">
        <v>9193</v>
      </c>
      <c r="H17">
        <v>0</v>
      </c>
      <c r="I17">
        <v>40267</v>
      </c>
    </row>
    <row r="18" spans="1:9" x14ac:dyDescent="0.25">
      <c r="A18" t="s">
        <v>404</v>
      </c>
      <c r="B18" t="s">
        <v>397</v>
      </c>
      <c r="C18">
        <v>2071</v>
      </c>
      <c r="D18">
        <v>2302</v>
      </c>
      <c r="E18">
        <v>2460</v>
      </c>
      <c r="F18">
        <v>2586</v>
      </c>
      <c r="G18">
        <v>2877</v>
      </c>
      <c r="H18">
        <v>0</v>
      </c>
      <c r="I18">
        <v>12292</v>
      </c>
    </row>
    <row r="19" spans="1:9" x14ac:dyDescent="0.25">
      <c r="A19" t="s">
        <v>404</v>
      </c>
      <c r="B19" t="s">
        <v>85</v>
      </c>
      <c r="C19">
        <v>8395</v>
      </c>
      <c r="D19">
        <v>10132</v>
      </c>
      <c r="E19">
        <v>11058</v>
      </c>
      <c r="F19">
        <v>10919</v>
      </c>
      <c r="G19">
        <v>12063</v>
      </c>
      <c r="H19">
        <v>0</v>
      </c>
      <c r="I19">
        <v>52545</v>
      </c>
    </row>
    <row r="20" spans="1:9" x14ac:dyDescent="0.25">
      <c r="A20" t="s">
        <v>405</v>
      </c>
      <c r="B20" t="s">
        <v>398</v>
      </c>
      <c r="C20">
        <v>3211</v>
      </c>
      <c r="D20">
        <v>9539</v>
      </c>
      <c r="E20">
        <v>13953</v>
      </c>
      <c r="F20">
        <v>19844</v>
      </c>
      <c r="G20">
        <v>17135</v>
      </c>
      <c r="H20">
        <v>0</v>
      </c>
      <c r="I20">
        <v>63646</v>
      </c>
    </row>
    <row r="21" spans="1:9" x14ac:dyDescent="0.25">
      <c r="A21" t="s">
        <v>405</v>
      </c>
      <c r="B21" t="s">
        <v>397</v>
      </c>
      <c r="C21">
        <v>1016</v>
      </c>
      <c r="D21">
        <v>3243</v>
      </c>
      <c r="E21">
        <v>4939</v>
      </c>
      <c r="F21">
        <v>8160</v>
      </c>
      <c r="G21">
        <v>7433</v>
      </c>
      <c r="H21">
        <v>0</v>
      </c>
      <c r="I21">
        <v>24784</v>
      </c>
    </row>
    <row r="22" spans="1:9" x14ac:dyDescent="0.25">
      <c r="A22" t="s">
        <v>405</v>
      </c>
      <c r="B22" t="s">
        <v>85</v>
      </c>
      <c r="C22">
        <v>4226</v>
      </c>
      <c r="D22">
        <v>12781</v>
      </c>
      <c r="E22">
        <v>18883</v>
      </c>
      <c r="F22">
        <v>27989</v>
      </c>
      <c r="G22">
        <v>24553</v>
      </c>
      <c r="H22">
        <v>0</v>
      </c>
      <c r="I22">
        <v>88389</v>
      </c>
    </row>
    <row r="23" spans="1:9" x14ac:dyDescent="0.25">
      <c r="A23" t="s">
        <v>406</v>
      </c>
      <c r="B23" t="s">
        <v>398</v>
      </c>
      <c r="C23">
        <v>48383</v>
      </c>
      <c r="D23">
        <v>26679</v>
      </c>
      <c r="E23">
        <v>20098</v>
      </c>
      <c r="F23">
        <v>22504</v>
      </c>
      <c r="G23">
        <v>30928</v>
      </c>
      <c r="H23">
        <v>0</v>
      </c>
      <c r="I23">
        <v>148520</v>
      </c>
    </row>
    <row r="24" spans="1:9" x14ac:dyDescent="0.25">
      <c r="A24" t="s">
        <v>406</v>
      </c>
      <c r="B24" t="s">
        <v>397</v>
      </c>
      <c r="C24">
        <v>16994</v>
      </c>
      <c r="D24">
        <v>8349</v>
      </c>
      <c r="E24">
        <v>5968</v>
      </c>
      <c r="F24">
        <v>7548</v>
      </c>
      <c r="G24">
        <v>11905</v>
      </c>
      <c r="H24">
        <v>0</v>
      </c>
      <c r="I24">
        <v>50753</v>
      </c>
    </row>
    <row r="25" spans="1:9" x14ac:dyDescent="0.25">
      <c r="A25" t="s">
        <v>406</v>
      </c>
      <c r="B25" t="s">
        <v>85</v>
      </c>
      <c r="C25">
        <v>65348</v>
      </c>
      <c r="D25">
        <v>35019</v>
      </c>
      <c r="E25">
        <v>26055</v>
      </c>
      <c r="F25">
        <v>30043</v>
      </c>
      <c r="G25">
        <v>42814</v>
      </c>
      <c r="H25">
        <v>0</v>
      </c>
      <c r="I25">
        <v>199196</v>
      </c>
    </row>
    <row r="26" spans="1:9" x14ac:dyDescent="0.25">
      <c r="A26" t="s">
        <v>407</v>
      </c>
      <c r="B26" t="s">
        <v>398</v>
      </c>
      <c r="C26">
        <v>2651</v>
      </c>
      <c r="D26">
        <v>4857</v>
      </c>
      <c r="E26">
        <v>11512</v>
      </c>
      <c r="F26">
        <v>8383</v>
      </c>
      <c r="G26">
        <v>2499</v>
      </c>
      <c r="H26">
        <v>0</v>
      </c>
      <c r="I26">
        <v>29896</v>
      </c>
    </row>
    <row r="27" spans="1:9" x14ac:dyDescent="0.25">
      <c r="A27" t="s">
        <v>407</v>
      </c>
      <c r="B27" t="s">
        <v>397</v>
      </c>
      <c r="C27">
        <v>949</v>
      </c>
      <c r="D27">
        <v>1642</v>
      </c>
      <c r="E27">
        <v>3951</v>
      </c>
      <c r="F27">
        <v>3373</v>
      </c>
      <c r="G27">
        <v>831</v>
      </c>
      <c r="H27">
        <v>0</v>
      </c>
      <c r="I27">
        <v>10745</v>
      </c>
    </row>
    <row r="28" spans="1:9" x14ac:dyDescent="0.25">
      <c r="A28" t="s">
        <v>407</v>
      </c>
      <c r="B28" t="s">
        <v>85</v>
      </c>
      <c r="C28">
        <v>3599</v>
      </c>
      <c r="D28">
        <v>6496</v>
      </c>
      <c r="E28">
        <v>15459</v>
      </c>
      <c r="F28">
        <v>11752</v>
      </c>
      <c r="G28">
        <v>3328</v>
      </c>
      <c r="H28">
        <v>0</v>
      </c>
      <c r="I28">
        <v>40627</v>
      </c>
    </row>
    <row r="29" spans="1:9" x14ac:dyDescent="0.25">
      <c r="A29" t="s">
        <v>408</v>
      </c>
      <c r="B29" t="s">
        <v>398</v>
      </c>
      <c r="C29">
        <v>19979</v>
      </c>
      <c r="D29">
        <v>21180</v>
      </c>
      <c r="E29">
        <v>14963</v>
      </c>
      <c r="F29">
        <v>16853</v>
      </c>
      <c r="G29">
        <v>12514</v>
      </c>
      <c r="H29">
        <v>0</v>
      </c>
      <c r="I29">
        <v>85464</v>
      </c>
    </row>
    <row r="30" spans="1:9" x14ac:dyDescent="0.25">
      <c r="A30" t="s">
        <v>408</v>
      </c>
      <c r="B30" t="s">
        <v>397</v>
      </c>
      <c r="C30">
        <v>6509</v>
      </c>
      <c r="D30">
        <v>6796</v>
      </c>
      <c r="E30">
        <v>4799</v>
      </c>
      <c r="F30">
        <v>6453</v>
      </c>
      <c r="G30">
        <v>4427</v>
      </c>
      <c r="H30">
        <v>0</v>
      </c>
      <c r="I30">
        <v>28974</v>
      </c>
    </row>
    <row r="31" spans="1:9" x14ac:dyDescent="0.25">
      <c r="A31" t="s">
        <v>408</v>
      </c>
      <c r="B31" t="s">
        <v>85</v>
      </c>
      <c r="C31">
        <v>26482</v>
      </c>
      <c r="D31">
        <v>27968</v>
      </c>
      <c r="E31">
        <v>19755</v>
      </c>
      <c r="F31">
        <v>23298</v>
      </c>
      <c r="G31">
        <v>16935</v>
      </c>
      <c r="H31">
        <v>0</v>
      </c>
      <c r="I31">
        <v>114403</v>
      </c>
    </row>
    <row r="32" spans="1:9" x14ac:dyDescent="0.25">
      <c r="A32" t="s">
        <v>409</v>
      </c>
      <c r="B32" t="s">
        <v>398</v>
      </c>
      <c r="C32">
        <v>11863</v>
      </c>
      <c r="D32">
        <v>23222</v>
      </c>
      <c r="E32">
        <v>18192</v>
      </c>
      <c r="F32">
        <v>21756</v>
      </c>
      <c r="G32">
        <v>29645</v>
      </c>
      <c r="H32">
        <v>0</v>
      </c>
      <c r="I32">
        <v>104635</v>
      </c>
    </row>
    <row r="33" spans="1:9" x14ac:dyDescent="0.25">
      <c r="A33" t="s">
        <v>409</v>
      </c>
      <c r="B33" t="s">
        <v>397</v>
      </c>
      <c r="C33">
        <v>4564</v>
      </c>
      <c r="D33">
        <v>7372</v>
      </c>
      <c r="E33">
        <v>5867</v>
      </c>
      <c r="F33">
        <v>9326</v>
      </c>
      <c r="G33">
        <v>12229</v>
      </c>
      <c r="H33">
        <v>0</v>
      </c>
      <c r="I33">
        <v>39343</v>
      </c>
    </row>
    <row r="34" spans="1:9" x14ac:dyDescent="0.25">
      <c r="A34" t="s">
        <v>409</v>
      </c>
      <c r="B34" t="s">
        <v>85</v>
      </c>
      <c r="C34">
        <v>16417</v>
      </c>
      <c r="D34">
        <v>30587</v>
      </c>
      <c r="E34">
        <v>24051</v>
      </c>
      <c r="F34">
        <v>31072</v>
      </c>
      <c r="G34">
        <v>41857</v>
      </c>
      <c r="H34">
        <v>0</v>
      </c>
      <c r="I34">
        <v>143926</v>
      </c>
    </row>
    <row r="35" spans="1:9" x14ac:dyDescent="0.25">
      <c r="A35" t="s">
        <v>410</v>
      </c>
      <c r="B35" t="s">
        <v>398</v>
      </c>
      <c r="C35">
        <v>0</v>
      </c>
      <c r="D35">
        <v>237</v>
      </c>
      <c r="E35">
        <v>298</v>
      </c>
      <c r="F35">
        <v>1264</v>
      </c>
      <c r="G35">
        <v>0</v>
      </c>
      <c r="H35">
        <v>0</v>
      </c>
      <c r="I35">
        <v>1799</v>
      </c>
    </row>
    <row r="36" spans="1:9" x14ac:dyDescent="0.25">
      <c r="A36" t="s">
        <v>410</v>
      </c>
      <c r="B36" t="s">
        <v>397</v>
      </c>
      <c r="C36">
        <v>0</v>
      </c>
      <c r="D36">
        <v>71</v>
      </c>
      <c r="E36">
        <v>103</v>
      </c>
      <c r="F36">
        <v>390</v>
      </c>
      <c r="G36">
        <v>0</v>
      </c>
      <c r="H36">
        <v>0</v>
      </c>
      <c r="I36">
        <v>563</v>
      </c>
    </row>
    <row r="37" spans="1:9" x14ac:dyDescent="0.25">
      <c r="A37" t="s">
        <v>410</v>
      </c>
      <c r="B37" t="s">
        <v>85</v>
      </c>
      <c r="C37">
        <v>0</v>
      </c>
      <c r="D37">
        <v>308</v>
      </c>
      <c r="E37">
        <v>401</v>
      </c>
      <c r="F37">
        <v>1654</v>
      </c>
      <c r="G37">
        <v>0</v>
      </c>
      <c r="H37">
        <v>0</v>
      </c>
      <c r="I37">
        <v>2362</v>
      </c>
    </row>
    <row r="38" spans="1:9" x14ac:dyDescent="0.25">
      <c r="A38" t="s">
        <v>411</v>
      </c>
      <c r="B38" t="s">
        <v>398</v>
      </c>
      <c r="C38">
        <v>0</v>
      </c>
      <c r="D38">
        <v>141</v>
      </c>
      <c r="E38">
        <v>696</v>
      </c>
      <c r="F38">
        <v>1217</v>
      </c>
      <c r="G38">
        <v>0</v>
      </c>
      <c r="H38">
        <v>0</v>
      </c>
      <c r="I38">
        <v>2053</v>
      </c>
    </row>
    <row r="39" spans="1:9" x14ac:dyDescent="0.25">
      <c r="A39" t="s">
        <v>411</v>
      </c>
      <c r="B39" t="s">
        <v>397</v>
      </c>
      <c r="C39">
        <v>0</v>
      </c>
      <c r="D39">
        <v>41</v>
      </c>
      <c r="E39">
        <v>237</v>
      </c>
      <c r="F39">
        <v>484</v>
      </c>
      <c r="G39">
        <v>0</v>
      </c>
      <c r="H39">
        <v>0</v>
      </c>
      <c r="I39">
        <v>762</v>
      </c>
    </row>
    <row r="40" spans="1:9" x14ac:dyDescent="0.25">
      <c r="A40" t="s">
        <v>411</v>
      </c>
      <c r="B40" t="s">
        <v>85</v>
      </c>
      <c r="C40">
        <v>0</v>
      </c>
      <c r="D40">
        <v>182</v>
      </c>
      <c r="E40">
        <v>933</v>
      </c>
      <c r="F40">
        <v>1701</v>
      </c>
      <c r="G40">
        <v>0</v>
      </c>
      <c r="H40">
        <v>0</v>
      </c>
      <c r="I40">
        <v>2815</v>
      </c>
    </row>
    <row r="41" spans="1:9" x14ac:dyDescent="0.25">
      <c r="A41" t="s">
        <v>412</v>
      </c>
      <c r="B41" t="s">
        <v>398</v>
      </c>
      <c r="C41">
        <v>7870</v>
      </c>
      <c r="D41">
        <v>8693</v>
      </c>
      <c r="E41">
        <v>10634</v>
      </c>
      <c r="F41">
        <v>14927</v>
      </c>
      <c r="G41">
        <v>10053</v>
      </c>
      <c r="H41">
        <v>0</v>
      </c>
      <c r="I41">
        <v>52155</v>
      </c>
    </row>
    <row r="42" spans="1:9" x14ac:dyDescent="0.25">
      <c r="A42" t="s">
        <v>412</v>
      </c>
      <c r="B42" t="s">
        <v>397</v>
      </c>
      <c r="C42">
        <v>2690</v>
      </c>
      <c r="D42">
        <v>2656</v>
      </c>
      <c r="E42">
        <v>3171</v>
      </c>
      <c r="F42">
        <v>4519</v>
      </c>
      <c r="G42">
        <v>2993</v>
      </c>
      <c r="H42">
        <v>0</v>
      </c>
      <c r="I42">
        <v>16024</v>
      </c>
    </row>
    <row r="43" spans="1:9" x14ac:dyDescent="0.25">
      <c r="A43" t="s">
        <v>412</v>
      </c>
      <c r="B43" t="s">
        <v>85</v>
      </c>
      <c r="C43">
        <v>10553</v>
      </c>
      <c r="D43">
        <v>11349</v>
      </c>
      <c r="E43">
        <v>13801</v>
      </c>
      <c r="F43">
        <v>19438</v>
      </c>
      <c r="G43">
        <v>13042</v>
      </c>
      <c r="H43">
        <v>0</v>
      </c>
      <c r="I43">
        <v>68156</v>
      </c>
    </row>
    <row r="44" spans="1:9" x14ac:dyDescent="0.25">
      <c r="A44" t="s">
        <v>413</v>
      </c>
      <c r="B44" t="s">
        <v>398</v>
      </c>
      <c r="C44">
        <v>0</v>
      </c>
      <c r="D44">
        <v>397</v>
      </c>
      <c r="E44">
        <v>2134</v>
      </c>
      <c r="F44">
        <v>0</v>
      </c>
      <c r="G44">
        <v>0</v>
      </c>
      <c r="H44">
        <v>0</v>
      </c>
      <c r="I44">
        <v>2531</v>
      </c>
    </row>
    <row r="45" spans="1:9" x14ac:dyDescent="0.25">
      <c r="A45" t="s">
        <v>413</v>
      </c>
      <c r="B45" t="s">
        <v>397</v>
      </c>
      <c r="C45">
        <v>0</v>
      </c>
      <c r="D45">
        <v>108</v>
      </c>
      <c r="E45">
        <v>742</v>
      </c>
      <c r="F45">
        <v>0</v>
      </c>
      <c r="G45">
        <v>0</v>
      </c>
      <c r="H45">
        <v>0</v>
      </c>
      <c r="I45">
        <v>850</v>
      </c>
    </row>
    <row r="46" spans="1:9" x14ac:dyDescent="0.25">
      <c r="A46" t="s">
        <v>413</v>
      </c>
      <c r="B46" t="s">
        <v>85</v>
      </c>
      <c r="C46">
        <v>0</v>
      </c>
      <c r="D46">
        <v>505</v>
      </c>
      <c r="E46">
        <v>2875</v>
      </c>
      <c r="F46">
        <v>0</v>
      </c>
      <c r="G46">
        <v>0</v>
      </c>
      <c r="H46">
        <v>0</v>
      </c>
      <c r="I46">
        <v>3380</v>
      </c>
    </row>
    <row r="47" spans="1:9" x14ac:dyDescent="0.25">
      <c r="A47" t="s">
        <v>414</v>
      </c>
      <c r="B47" t="s">
        <v>398</v>
      </c>
      <c r="C47">
        <v>0</v>
      </c>
      <c r="D47">
        <v>0</v>
      </c>
      <c r="E47">
        <v>0</v>
      </c>
      <c r="F47">
        <v>0</v>
      </c>
      <c r="G47">
        <v>0</v>
      </c>
      <c r="H47">
        <v>1301</v>
      </c>
      <c r="I47">
        <v>1301</v>
      </c>
    </row>
    <row r="48" spans="1:9" x14ac:dyDescent="0.25">
      <c r="A48" t="s">
        <v>414</v>
      </c>
      <c r="B48" t="s">
        <v>397</v>
      </c>
      <c r="C48">
        <v>0</v>
      </c>
      <c r="D48">
        <v>0</v>
      </c>
      <c r="E48">
        <v>0</v>
      </c>
      <c r="F48">
        <v>0</v>
      </c>
      <c r="G48">
        <v>0</v>
      </c>
      <c r="H48">
        <v>464</v>
      </c>
      <c r="I48">
        <v>464</v>
      </c>
    </row>
    <row r="49" spans="1:9" x14ac:dyDescent="0.25">
      <c r="A49" t="s">
        <v>414</v>
      </c>
      <c r="B49" t="s">
        <v>85</v>
      </c>
      <c r="C49">
        <v>0</v>
      </c>
      <c r="D49">
        <v>0</v>
      </c>
      <c r="E49">
        <v>0</v>
      </c>
      <c r="F49">
        <v>0</v>
      </c>
      <c r="G49">
        <v>0</v>
      </c>
      <c r="H49">
        <v>1764</v>
      </c>
      <c r="I49">
        <v>1764</v>
      </c>
    </row>
  </sheetData>
  <sortState xmlns:xlrd2="http://schemas.microsoft.com/office/spreadsheetml/2017/richdata2" ref="A2:I49">
    <sortCondition descending="1" ref="B2:B49"/>
    <sortCondition ref="A2:A49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W50"/>
  <sheetViews>
    <sheetView topLeftCell="A21" workbookViewId="0"/>
  </sheetViews>
  <sheetFormatPr defaultColWidth="8.6640625" defaultRowHeight="14.4" customHeight="1" x14ac:dyDescent="0.25"/>
  <cols>
    <col min="1" max="1" width="21.44140625" style="13" customWidth="1"/>
    <col min="2" max="2" width="18.33203125" style="13" customWidth="1"/>
    <col min="3" max="12" width="9.5546875" style="13" customWidth="1"/>
    <col min="13" max="15" width="9.88671875" style="13" customWidth="1"/>
    <col min="16" max="17" width="18" style="13" bestFit="1" customWidth="1"/>
    <col min="18" max="18" width="19" style="13" bestFit="1" customWidth="1"/>
    <col min="19" max="25" width="20" style="13" bestFit="1" customWidth="1"/>
    <col min="26" max="26" width="23.44140625" style="13" bestFit="1" customWidth="1"/>
    <col min="27" max="27" width="22.33203125" style="13" bestFit="1" customWidth="1"/>
    <col min="28" max="28" width="20.5546875" style="13" bestFit="1" customWidth="1"/>
    <col min="29" max="29" width="21.44140625" style="13" bestFit="1" customWidth="1"/>
    <col min="30" max="16384" width="8.6640625" style="13"/>
  </cols>
  <sheetData>
    <row r="1" spans="1:23" s="8" customFormat="1" ht="20.100000000000001" customHeight="1" x14ac:dyDescent="0.3">
      <c r="A1" s="4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180" t="s">
        <v>79</v>
      </c>
      <c r="M1" s="5"/>
      <c r="N1" s="5"/>
      <c r="O1" s="5"/>
      <c r="P1" s="5"/>
      <c r="Q1" s="5"/>
      <c r="R1" s="5"/>
      <c r="S1" s="5"/>
      <c r="T1" s="5"/>
      <c r="U1" s="5"/>
      <c r="V1" s="5"/>
    </row>
    <row r="2" spans="1:23" s="8" customFormat="1" ht="15.6" x14ac:dyDescent="0.3">
      <c r="A2" s="46" t="s">
        <v>491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s="8" customFormat="1" ht="13.8" x14ac:dyDescent="0.25">
      <c r="A3" s="6" t="s">
        <v>492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s="8" customFormat="1" ht="16.2" x14ac:dyDescent="0.25">
      <c r="A4" s="6" t="s">
        <v>493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s="8" customFormat="1" ht="14.4" customHeight="1" x14ac:dyDescent="0.2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s="8" customFormat="1" ht="14.4" customHeight="1" x14ac:dyDescent="0.25">
      <c r="A6" s="75" t="s">
        <v>494</v>
      </c>
      <c r="B6" s="27"/>
      <c r="C6" s="27"/>
      <c r="D6" s="27"/>
      <c r="E6" s="27"/>
      <c r="F6" s="27"/>
      <c r="G6" s="27"/>
      <c r="H6" s="27"/>
      <c r="J6" s="13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1:23" s="8" customFormat="1" ht="14.4" customHeight="1" x14ac:dyDescent="0.25">
      <c r="A7" s="35"/>
      <c r="B7" s="214" t="s">
        <v>384</v>
      </c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7"/>
      <c r="Q7" s="27"/>
      <c r="R7" s="27"/>
      <c r="S7" s="27"/>
      <c r="T7" s="27"/>
      <c r="U7" s="27"/>
      <c r="V7" s="27"/>
    </row>
    <row r="8" spans="1:23" s="37" customFormat="1" ht="14.4" customHeight="1" x14ac:dyDescent="0.25">
      <c r="A8" s="30" t="s">
        <v>385</v>
      </c>
      <c r="B8" s="36" t="s">
        <v>386</v>
      </c>
      <c r="C8" s="36" t="s">
        <v>387</v>
      </c>
      <c r="D8" s="69" t="s">
        <v>388</v>
      </c>
      <c r="E8" s="36" t="s">
        <v>389</v>
      </c>
      <c r="F8" s="36" t="s">
        <v>390</v>
      </c>
      <c r="G8" s="36" t="s">
        <v>391</v>
      </c>
      <c r="H8" s="36" t="s">
        <v>392</v>
      </c>
      <c r="I8" s="36" t="s">
        <v>393</v>
      </c>
      <c r="J8" s="36" t="s">
        <v>394</v>
      </c>
      <c r="K8" s="36" t="s">
        <v>395</v>
      </c>
      <c r="L8" s="36" t="s">
        <v>396</v>
      </c>
      <c r="M8" s="36" t="s">
        <v>397</v>
      </c>
      <c r="N8" s="36" t="s">
        <v>398</v>
      </c>
      <c r="O8" s="36" t="s">
        <v>85</v>
      </c>
      <c r="P8" s="23"/>
      <c r="Q8" s="23"/>
      <c r="R8" s="23"/>
      <c r="S8" s="23"/>
      <c r="T8" s="23"/>
      <c r="U8" s="23"/>
      <c r="V8" s="23"/>
    </row>
    <row r="9" spans="1:23" s="8" customFormat="1" ht="14.4" customHeight="1" x14ac:dyDescent="0.25">
      <c r="A9" s="28" t="s">
        <v>399</v>
      </c>
      <c r="B9" s="31">
        <v>59141</v>
      </c>
      <c r="C9" s="31">
        <v>120702</v>
      </c>
      <c r="D9" s="31">
        <v>401415</v>
      </c>
      <c r="E9" s="31">
        <v>326671</v>
      </c>
      <c r="F9" s="31">
        <v>416281</v>
      </c>
      <c r="G9" s="31">
        <v>724437</v>
      </c>
      <c r="H9" s="31">
        <v>766990</v>
      </c>
      <c r="I9" s="31">
        <v>663545</v>
      </c>
      <c r="J9" s="31">
        <v>701130</v>
      </c>
      <c r="K9" s="31">
        <v>517085</v>
      </c>
      <c r="L9" s="31">
        <v>489116</v>
      </c>
      <c r="M9" s="31">
        <v>907929</v>
      </c>
      <c r="N9" s="31">
        <v>4278584</v>
      </c>
      <c r="O9" s="31">
        <v>5186513</v>
      </c>
      <c r="P9" s="164"/>
      <c r="Q9" s="27"/>
      <c r="R9" s="27"/>
      <c r="S9" s="27"/>
      <c r="T9" s="27"/>
      <c r="U9" s="27"/>
      <c r="V9" s="27"/>
    </row>
    <row r="10" spans="1:23" s="8" customFormat="1" ht="14.4" customHeight="1" x14ac:dyDescent="0.25">
      <c r="A10" s="29" t="s">
        <v>400</v>
      </c>
      <c r="B10" s="32">
        <v>3556</v>
      </c>
      <c r="C10" s="32">
        <v>7641</v>
      </c>
      <c r="D10" s="32">
        <v>26176</v>
      </c>
      <c r="E10" s="32">
        <v>21827</v>
      </c>
      <c r="F10" s="32">
        <v>27343</v>
      </c>
      <c r="G10" s="32">
        <v>43000</v>
      </c>
      <c r="H10" s="32">
        <v>45145</v>
      </c>
      <c r="I10" s="32">
        <v>45287</v>
      </c>
      <c r="J10" s="32">
        <v>55020</v>
      </c>
      <c r="K10" s="32">
        <v>44119</v>
      </c>
      <c r="L10" s="32">
        <v>42294</v>
      </c>
      <c r="M10" s="32">
        <v>59200</v>
      </c>
      <c r="N10" s="32">
        <v>302208</v>
      </c>
      <c r="O10" s="32">
        <v>361408</v>
      </c>
      <c r="P10" s="27"/>
      <c r="Q10" s="27"/>
      <c r="R10" s="27"/>
      <c r="S10" s="27"/>
      <c r="T10" s="27"/>
      <c r="U10" s="27"/>
      <c r="V10" s="27"/>
    </row>
    <row r="11" spans="1:23" s="8" customFormat="1" ht="14.4" customHeight="1" x14ac:dyDescent="0.25">
      <c r="A11" s="28" t="s">
        <v>401</v>
      </c>
      <c r="B11" s="31">
        <v>1007</v>
      </c>
      <c r="C11" s="31">
        <v>2222</v>
      </c>
      <c r="D11" s="31">
        <v>7900</v>
      </c>
      <c r="E11" s="31">
        <v>6501</v>
      </c>
      <c r="F11" s="31">
        <v>7248</v>
      </c>
      <c r="G11" s="31">
        <v>10190</v>
      </c>
      <c r="H11" s="31">
        <v>11170</v>
      </c>
      <c r="I11" s="31">
        <v>12027</v>
      </c>
      <c r="J11" s="31">
        <v>15162</v>
      </c>
      <c r="K11" s="31">
        <v>12388</v>
      </c>
      <c r="L11" s="31">
        <v>12640</v>
      </c>
      <c r="M11" s="31">
        <v>17630</v>
      </c>
      <c r="N11" s="31">
        <v>80825</v>
      </c>
      <c r="O11" s="31">
        <v>98455</v>
      </c>
      <c r="P11" s="27"/>
      <c r="Q11" s="27"/>
      <c r="R11" s="27"/>
      <c r="S11" s="27"/>
      <c r="T11" s="27"/>
      <c r="U11" s="27"/>
      <c r="V11" s="27"/>
    </row>
    <row r="12" spans="1:23" s="8" customFormat="1" ht="14.4" customHeight="1" x14ac:dyDescent="0.25">
      <c r="A12" s="29" t="s">
        <v>402</v>
      </c>
      <c r="B12" s="32">
        <v>1318</v>
      </c>
      <c r="C12" s="32">
        <v>2527</v>
      </c>
      <c r="D12" s="32">
        <v>8769</v>
      </c>
      <c r="E12" s="32">
        <v>7667</v>
      </c>
      <c r="F12" s="32">
        <v>7161</v>
      </c>
      <c r="G12" s="32">
        <v>10500</v>
      </c>
      <c r="H12" s="32">
        <v>10299</v>
      </c>
      <c r="I12" s="32">
        <v>10384</v>
      </c>
      <c r="J12" s="32">
        <v>13485</v>
      </c>
      <c r="K12" s="32">
        <v>11107</v>
      </c>
      <c r="L12" s="32">
        <v>11696</v>
      </c>
      <c r="M12" s="32">
        <v>20281</v>
      </c>
      <c r="N12" s="32">
        <v>74632</v>
      </c>
      <c r="O12" s="32">
        <v>94913</v>
      </c>
      <c r="P12" s="27"/>
      <c r="Q12" s="27"/>
      <c r="R12" s="27"/>
      <c r="S12" s="27"/>
      <c r="T12" s="27"/>
      <c r="U12" s="27"/>
      <c r="V12" s="27"/>
    </row>
    <row r="13" spans="1:23" s="8" customFormat="1" ht="14.4" customHeight="1" x14ac:dyDescent="0.25">
      <c r="A13" s="28" t="s">
        <v>403</v>
      </c>
      <c r="B13" s="31">
        <v>3952</v>
      </c>
      <c r="C13" s="31">
        <v>8232</v>
      </c>
      <c r="D13" s="31">
        <v>27088</v>
      </c>
      <c r="E13" s="31">
        <v>22267</v>
      </c>
      <c r="F13" s="31">
        <v>26052</v>
      </c>
      <c r="G13" s="31">
        <v>39589</v>
      </c>
      <c r="H13" s="31">
        <v>42690</v>
      </c>
      <c r="I13" s="31">
        <v>39400</v>
      </c>
      <c r="J13" s="31">
        <v>42827</v>
      </c>
      <c r="K13" s="31">
        <v>32681</v>
      </c>
      <c r="L13" s="31">
        <v>31467</v>
      </c>
      <c r="M13" s="31">
        <v>61539</v>
      </c>
      <c r="N13" s="31">
        <v>254706</v>
      </c>
      <c r="O13" s="31">
        <v>316245</v>
      </c>
      <c r="P13" s="27"/>
      <c r="Q13" s="27"/>
      <c r="R13" s="27"/>
      <c r="S13" s="27"/>
      <c r="T13" s="27"/>
      <c r="U13" s="27"/>
      <c r="V13" s="27"/>
    </row>
    <row r="14" spans="1:23" s="8" customFormat="1" ht="14.4" customHeight="1" x14ac:dyDescent="0.25">
      <c r="A14" s="29" t="s">
        <v>404</v>
      </c>
      <c r="B14" s="32">
        <v>3181</v>
      </c>
      <c r="C14" s="32">
        <v>6616</v>
      </c>
      <c r="D14" s="32">
        <v>22389</v>
      </c>
      <c r="E14" s="32">
        <v>18962</v>
      </c>
      <c r="F14" s="32">
        <v>25109</v>
      </c>
      <c r="G14" s="32">
        <v>39865</v>
      </c>
      <c r="H14" s="32">
        <v>40309</v>
      </c>
      <c r="I14" s="32">
        <v>39972</v>
      </c>
      <c r="J14" s="32">
        <v>42982</v>
      </c>
      <c r="K14" s="32">
        <v>30281</v>
      </c>
      <c r="L14" s="32">
        <v>27766</v>
      </c>
      <c r="M14" s="32">
        <v>51148</v>
      </c>
      <c r="N14" s="32">
        <v>246284</v>
      </c>
      <c r="O14" s="32">
        <v>297432</v>
      </c>
      <c r="P14" s="27"/>
      <c r="Q14" s="27"/>
      <c r="R14" s="27"/>
      <c r="S14" s="27"/>
      <c r="T14" s="27"/>
      <c r="U14" s="27"/>
      <c r="V14" s="27"/>
    </row>
    <row r="15" spans="1:23" s="8" customFormat="1" ht="14.4" customHeight="1" x14ac:dyDescent="0.25">
      <c r="A15" s="28" t="s">
        <v>405</v>
      </c>
      <c r="B15" s="31">
        <v>6041</v>
      </c>
      <c r="C15" s="31">
        <v>13495</v>
      </c>
      <c r="D15" s="31">
        <v>45026</v>
      </c>
      <c r="E15" s="31">
        <v>35097</v>
      </c>
      <c r="F15" s="31">
        <v>41921</v>
      </c>
      <c r="G15" s="31">
        <v>72998</v>
      </c>
      <c r="H15" s="31">
        <v>79806</v>
      </c>
      <c r="I15" s="31">
        <v>65636</v>
      </c>
      <c r="J15" s="31">
        <v>63120</v>
      </c>
      <c r="K15" s="31">
        <v>47344</v>
      </c>
      <c r="L15" s="31">
        <v>41381</v>
      </c>
      <c r="M15" s="31">
        <v>99659</v>
      </c>
      <c r="N15" s="31">
        <v>412206</v>
      </c>
      <c r="O15" s="31">
        <v>511865</v>
      </c>
      <c r="P15" s="27"/>
      <c r="Q15" s="27"/>
      <c r="R15" s="27"/>
      <c r="S15" s="27"/>
      <c r="T15" s="27"/>
      <c r="U15" s="27"/>
      <c r="V15" s="27"/>
    </row>
    <row r="16" spans="1:23" s="8" customFormat="1" ht="14.4" customHeight="1" x14ac:dyDescent="0.25">
      <c r="A16" s="29" t="s">
        <v>406</v>
      </c>
      <c r="B16" s="32">
        <v>15605</v>
      </c>
      <c r="C16" s="32">
        <v>27812</v>
      </c>
      <c r="D16" s="32">
        <v>89532</v>
      </c>
      <c r="E16" s="32">
        <v>70711</v>
      </c>
      <c r="F16" s="32">
        <v>95221</v>
      </c>
      <c r="G16" s="32">
        <v>181492</v>
      </c>
      <c r="H16" s="32">
        <v>188903</v>
      </c>
      <c r="I16" s="32">
        <v>150891</v>
      </c>
      <c r="J16" s="32">
        <v>155175</v>
      </c>
      <c r="K16" s="32">
        <v>108648</v>
      </c>
      <c r="L16" s="32">
        <v>95573</v>
      </c>
      <c r="M16" s="32">
        <v>203660</v>
      </c>
      <c r="N16" s="32">
        <v>975903</v>
      </c>
      <c r="O16" s="32">
        <v>1179563</v>
      </c>
      <c r="P16" s="27"/>
      <c r="Q16" s="27"/>
      <c r="R16" s="27"/>
      <c r="S16" s="27"/>
      <c r="T16" s="27"/>
      <c r="U16" s="27"/>
      <c r="V16" s="27"/>
    </row>
    <row r="17" spans="1:22" s="8" customFormat="1" ht="14.4" customHeight="1" x14ac:dyDescent="0.25">
      <c r="A17" s="28" t="s">
        <v>407</v>
      </c>
      <c r="B17" s="31">
        <v>2806</v>
      </c>
      <c r="C17" s="31">
        <v>6158</v>
      </c>
      <c r="D17" s="31">
        <v>21604</v>
      </c>
      <c r="E17" s="31">
        <v>17968</v>
      </c>
      <c r="F17" s="31">
        <v>20622</v>
      </c>
      <c r="G17" s="31">
        <v>31428</v>
      </c>
      <c r="H17" s="31">
        <v>33315</v>
      </c>
      <c r="I17" s="31">
        <v>32913</v>
      </c>
      <c r="J17" s="31">
        <v>40295</v>
      </c>
      <c r="K17" s="31">
        <v>31748</v>
      </c>
      <c r="L17" s="31">
        <v>30194</v>
      </c>
      <c r="M17" s="31">
        <v>48536</v>
      </c>
      <c r="N17" s="31">
        <v>220515</v>
      </c>
      <c r="O17" s="31">
        <v>269051</v>
      </c>
      <c r="P17" s="27"/>
      <c r="Q17" s="27"/>
      <c r="R17" s="27"/>
      <c r="S17" s="27"/>
      <c r="T17" s="27"/>
      <c r="U17" s="27"/>
      <c r="V17" s="27"/>
    </row>
    <row r="18" spans="1:22" s="8" customFormat="1" ht="14.4" customHeight="1" x14ac:dyDescent="0.25">
      <c r="A18" s="29" t="s">
        <v>408</v>
      </c>
      <c r="B18" s="32">
        <v>8170</v>
      </c>
      <c r="C18" s="32">
        <v>15798</v>
      </c>
      <c r="D18" s="32">
        <v>51313</v>
      </c>
      <c r="E18" s="32">
        <v>41532</v>
      </c>
      <c r="F18" s="32">
        <v>53801</v>
      </c>
      <c r="G18" s="32">
        <v>86455</v>
      </c>
      <c r="H18" s="32">
        <v>93763</v>
      </c>
      <c r="I18" s="32">
        <v>89105</v>
      </c>
      <c r="J18" s="32">
        <v>96511</v>
      </c>
      <c r="K18" s="32">
        <v>68588</v>
      </c>
      <c r="L18" s="32">
        <v>58982</v>
      </c>
      <c r="M18" s="32">
        <v>116813</v>
      </c>
      <c r="N18" s="32">
        <v>547205</v>
      </c>
      <c r="O18" s="32">
        <v>664018</v>
      </c>
      <c r="P18" s="27"/>
      <c r="Q18" s="27"/>
      <c r="R18" s="27"/>
      <c r="S18" s="27"/>
      <c r="T18" s="27"/>
      <c r="U18" s="27"/>
      <c r="V18" s="27"/>
    </row>
    <row r="19" spans="1:22" s="8" customFormat="1" ht="14.4" customHeight="1" x14ac:dyDescent="0.25">
      <c r="A19" s="21" t="s">
        <v>409</v>
      </c>
      <c r="B19" s="33">
        <v>9003</v>
      </c>
      <c r="C19" s="33">
        <v>20126</v>
      </c>
      <c r="D19" s="33">
        <v>66510</v>
      </c>
      <c r="E19" s="33">
        <v>52266</v>
      </c>
      <c r="F19" s="33">
        <v>65903</v>
      </c>
      <c r="G19" s="33">
        <v>135602</v>
      </c>
      <c r="H19" s="33">
        <v>146180</v>
      </c>
      <c r="I19" s="33">
        <v>110991</v>
      </c>
      <c r="J19" s="33">
        <v>99353</v>
      </c>
      <c r="K19" s="33">
        <v>68214</v>
      </c>
      <c r="L19" s="33">
        <v>63880</v>
      </c>
      <c r="M19" s="33">
        <v>147905</v>
      </c>
      <c r="N19" s="33">
        <v>690123</v>
      </c>
      <c r="O19" s="33">
        <v>838028</v>
      </c>
      <c r="P19" s="27"/>
      <c r="Q19" s="27"/>
      <c r="R19" s="27"/>
      <c r="S19" s="27"/>
      <c r="T19" s="27"/>
      <c r="U19" s="27"/>
      <c r="V19" s="27"/>
    </row>
    <row r="20" spans="1:22" s="8" customFormat="1" ht="14.4" customHeight="1" x14ac:dyDescent="0.25">
      <c r="A20" s="22" t="s">
        <v>410</v>
      </c>
      <c r="B20" s="34">
        <v>127</v>
      </c>
      <c r="C20" s="34">
        <v>470</v>
      </c>
      <c r="D20" s="34">
        <v>1488</v>
      </c>
      <c r="E20" s="34">
        <v>1233</v>
      </c>
      <c r="F20" s="34">
        <v>1323</v>
      </c>
      <c r="G20" s="34">
        <v>2038</v>
      </c>
      <c r="H20" s="34">
        <v>2125</v>
      </c>
      <c r="I20" s="34">
        <v>2254</v>
      </c>
      <c r="J20" s="34">
        <v>3030</v>
      </c>
      <c r="K20" s="34">
        <v>2439</v>
      </c>
      <c r="L20" s="34">
        <v>2271</v>
      </c>
      <c r="M20" s="34">
        <v>3318</v>
      </c>
      <c r="N20" s="34">
        <v>15480</v>
      </c>
      <c r="O20" s="34">
        <v>18798</v>
      </c>
      <c r="P20" s="27"/>
      <c r="Q20" s="27"/>
      <c r="R20" s="27"/>
      <c r="S20" s="27"/>
      <c r="T20" s="27"/>
      <c r="U20" s="27"/>
      <c r="V20" s="27"/>
    </row>
    <row r="21" spans="1:22" s="8" customFormat="1" ht="14.4" customHeight="1" x14ac:dyDescent="0.25">
      <c r="A21" s="21" t="s">
        <v>411</v>
      </c>
      <c r="B21" s="33">
        <v>409</v>
      </c>
      <c r="C21" s="33">
        <v>584</v>
      </c>
      <c r="D21" s="33">
        <v>1830</v>
      </c>
      <c r="E21" s="33">
        <v>1463</v>
      </c>
      <c r="F21" s="33">
        <v>1607</v>
      </c>
      <c r="G21" s="33">
        <v>2569</v>
      </c>
      <c r="H21" s="33">
        <v>2557</v>
      </c>
      <c r="I21" s="33">
        <v>2755</v>
      </c>
      <c r="J21" s="33">
        <v>3089</v>
      </c>
      <c r="K21" s="33">
        <v>2448</v>
      </c>
      <c r="L21" s="33">
        <v>2448</v>
      </c>
      <c r="M21" s="33">
        <v>4286</v>
      </c>
      <c r="N21" s="33">
        <v>17473</v>
      </c>
      <c r="O21" s="33">
        <v>21759</v>
      </c>
      <c r="P21" s="27"/>
      <c r="Q21" s="27"/>
      <c r="R21" s="27"/>
      <c r="S21" s="27"/>
      <c r="T21" s="27"/>
      <c r="U21" s="27"/>
      <c r="V21" s="27"/>
    </row>
    <row r="22" spans="1:22" s="8" customFormat="1" ht="14.4" customHeight="1" x14ac:dyDescent="0.25">
      <c r="A22" s="22" t="s">
        <v>412</v>
      </c>
      <c r="B22" s="34">
        <v>3560</v>
      </c>
      <c r="C22" s="34">
        <v>8279</v>
      </c>
      <c r="D22" s="34">
        <v>28395</v>
      </c>
      <c r="E22" s="34">
        <v>23412</v>
      </c>
      <c r="F22" s="34">
        <v>29978</v>
      </c>
      <c r="G22" s="34">
        <v>47141</v>
      </c>
      <c r="H22" s="34">
        <v>48534</v>
      </c>
      <c r="I22" s="34">
        <v>42779</v>
      </c>
      <c r="J22" s="34">
        <v>49323</v>
      </c>
      <c r="K22" s="34">
        <v>38517</v>
      </c>
      <c r="L22" s="34">
        <v>38466</v>
      </c>
      <c r="M22" s="34">
        <v>63646</v>
      </c>
      <c r="N22" s="34">
        <v>294738</v>
      </c>
      <c r="O22" s="34">
        <v>358384</v>
      </c>
      <c r="P22" s="27"/>
      <c r="Q22" s="27"/>
      <c r="R22" s="27"/>
      <c r="S22" s="27"/>
      <c r="T22" s="27"/>
      <c r="U22" s="27"/>
      <c r="V22" s="27"/>
    </row>
    <row r="23" spans="1:22" s="8" customFormat="1" ht="14.4" customHeight="1" x14ac:dyDescent="0.25">
      <c r="A23" s="21" t="s">
        <v>413</v>
      </c>
      <c r="B23" s="33">
        <v>263</v>
      </c>
      <c r="C23" s="33">
        <v>445</v>
      </c>
      <c r="D23" s="33">
        <v>1774</v>
      </c>
      <c r="E23" s="33">
        <v>1424</v>
      </c>
      <c r="F23" s="33">
        <v>1650</v>
      </c>
      <c r="G23" s="33">
        <v>2318</v>
      </c>
      <c r="H23" s="33">
        <v>2513</v>
      </c>
      <c r="I23" s="33">
        <v>3157</v>
      </c>
      <c r="J23" s="33">
        <v>3966</v>
      </c>
      <c r="K23" s="33">
        <v>3254</v>
      </c>
      <c r="L23" s="33">
        <v>3117</v>
      </c>
      <c r="M23" s="33">
        <v>3906</v>
      </c>
      <c r="N23" s="33">
        <v>19975</v>
      </c>
      <c r="O23" s="33">
        <v>23881</v>
      </c>
      <c r="P23" s="27"/>
      <c r="Q23" s="27"/>
      <c r="R23" s="27"/>
      <c r="S23" s="27"/>
      <c r="T23" s="27"/>
      <c r="U23" s="27"/>
      <c r="V23" s="27"/>
    </row>
    <row r="24" spans="1:22" s="8" customFormat="1" ht="14.4" customHeight="1" x14ac:dyDescent="0.25">
      <c r="A24" s="22" t="s">
        <v>414</v>
      </c>
      <c r="B24" s="34">
        <v>143</v>
      </c>
      <c r="C24" s="34">
        <v>297</v>
      </c>
      <c r="D24" s="34">
        <v>1621</v>
      </c>
      <c r="E24" s="34">
        <v>4341</v>
      </c>
      <c r="F24" s="34">
        <v>11342</v>
      </c>
      <c r="G24" s="34">
        <v>19252</v>
      </c>
      <c r="H24" s="34">
        <v>19681</v>
      </c>
      <c r="I24" s="34">
        <v>15994</v>
      </c>
      <c r="J24" s="34">
        <v>17792</v>
      </c>
      <c r="K24" s="34">
        <v>15309</v>
      </c>
      <c r="L24" s="34">
        <v>26941</v>
      </c>
      <c r="M24" s="34">
        <v>6402</v>
      </c>
      <c r="N24" s="34">
        <v>126311</v>
      </c>
      <c r="O24" s="34">
        <v>132713</v>
      </c>
      <c r="P24" s="27"/>
      <c r="Q24" s="27"/>
      <c r="R24" s="27"/>
      <c r="S24" s="27"/>
      <c r="T24" s="27"/>
      <c r="U24" s="27"/>
      <c r="V24" s="27"/>
    </row>
    <row r="25" spans="1:22" s="8" customFormat="1" ht="14.4" customHeight="1" x14ac:dyDescent="0.25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27"/>
      <c r="Q25" s="27"/>
      <c r="R25" s="27"/>
      <c r="S25" s="27"/>
      <c r="T25" s="27"/>
      <c r="U25" s="27"/>
      <c r="V25" s="27"/>
    </row>
    <row r="26" spans="1:22" s="8" customFormat="1" ht="14.4" customHeight="1" x14ac:dyDescent="0.25">
      <c r="A26" s="39" t="s">
        <v>495</v>
      </c>
      <c r="B26" s="27"/>
      <c r="C26" s="27"/>
      <c r="D26" s="27"/>
      <c r="E26" s="27"/>
      <c r="F26" s="27"/>
      <c r="G26" s="27"/>
      <c r="H26" s="27"/>
      <c r="J26" s="13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</row>
    <row r="27" spans="1:22" s="8" customFormat="1" ht="14.4" customHeight="1" x14ac:dyDescent="0.25">
      <c r="A27" s="35"/>
      <c r="B27" s="214" t="s">
        <v>384</v>
      </c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7"/>
      <c r="Q27" s="27"/>
      <c r="R27" s="27"/>
      <c r="S27" s="27"/>
      <c r="T27" s="27"/>
      <c r="U27" s="27"/>
      <c r="V27" s="27"/>
    </row>
    <row r="28" spans="1:22" s="37" customFormat="1" ht="14.4" customHeight="1" x14ac:dyDescent="0.25">
      <c r="A28" s="30" t="s">
        <v>385</v>
      </c>
      <c r="B28" s="36" t="s">
        <v>386</v>
      </c>
      <c r="C28" s="36" t="s">
        <v>387</v>
      </c>
      <c r="D28" s="69" t="s">
        <v>388</v>
      </c>
      <c r="E28" s="36" t="s">
        <v>389</v>
      </c>
      <c r="F28" s="36" t="s">
        <v>390</v>
      </c>
      <c r="G28" s="36" t="s">
        <v>391</v>
      </c>
      <c r="H28" s="36" t="s">
        <v>392</v>
      </c>
      <c r="I28" s="36" t="s">
        <v>393</v>
      </c>
      <c r="J28" s="36" t="s">
        <v>394</v>
      </c>
      <c r="K28" s="36" t="s">
        <v>395</v>
      </c>
      <c r="L28" s="36" t="s">
        <v>396</v>
      </c>
      <c r="M28" s="36" t="s">
        <v>397</v>
      </c>
      <c r="N28" s="36" t="s">
        <v>398</v>
      </c>
      <c r="O28" s="36" t="s">
        <v>85</v>
      </c>
      <c r="P28" s="23"/>
      <c r="Q28" s="23"/>
      <c r="R28" s="23"/>
      <c r="S28" s="23"/>
      <c r="T28" s="23"/>
      <c r="U28" s="23"/>
      <c r="V28" s="23"/>
    </row>
    <row r="29" spans="1:22" s="8" customFormat="1" ht="14.4" customHeight="1" x14ac:dyDescent="0.25">
      <c r="A29" s="28" t="s">
        <v>399</v>
      </c>
      <c r="B29" s="71">
        <f>IF(regdata!P2&lt;100,regdata!P2,100)</f>
        <v>40.156304107226518</v>
      </c>
      <c r="C29" s="71">
        <f>IF(regdata!Q2&lt;100,regdata!Q2,100)</f>
        <v>73.050898747200876</v>
      </c>
      <c r="D29" s="71">
        <f>IF(regdata!R2&lt;100,regdata!R2,100)</f>
        <v>95.3407341959756</v>
      </c>
      <c r="E29" s="71">
        <f>IF(regdata!S2&lt;100,regdata!S2,100)</f>
        <v>100</v>
      </c>
      <c r="F29" s="71">
        <f>IF(regdata!T2&lt;100,regdata!T2,100)</f>
        <v>93.681656865988387</v>
      </c>
      <c r="G29" s="71">
        <f>IF(regdata!U2&lt;100,regdata!U2,100)</f>
        <v>96.072679434149677</v>
      </c>
      <c r="H29" s="71">
        <f>IF(regdata!V2&lt;100,regdata!V2,100)</f>
        <v>100</v>
      </c>
      <c r="I29" s="71">
        <f>IF(regdata!W2&lt;100,regdata!W2,100)</f>
        <v>91.135149686370767</v>
      </c>
      <c r="J29" s="71">
        <f>IF(regdata!X2&lt;100,regdata!X2,100)</f>
        <v>92.007464214289087</v>
      </c>
      <c r="K29" s="71">
        <f>IF(regdata!Y2&lt;100,regdata!Y2,100)</f>
        <v>86.820701906383377</v>
      </c>
      <c r="L29" s="71">
        <f>IF(regdata!Z2&lt;100,regdata!Z2,100)</f>
        <v>100</v>
      </c>
      <c r="M29" s="71">
        <f>IF(regdata!AA2&lt;100,regdata!AA2,100)</f>
        <v>88.580080996623352</v>
      </c>
      <c r="N29" s="71">
        <f>IF(regdata!AB2&lt;100,regdata!AB2,100)</f>
        <v>96.041791107762009</v>
      </c>
      <c r="O29" s="71">
        <f>IF(regdata!AC2&lt;100,regdata!AC2,100)</f>
        <v>94.646124929287026</v>
      </c>
      <c r="P29" s="27"/>
      <c r="Q29" s="27"/>
      <c r="R29" s="27"/>
      <c r="S29" s="27"/>
      <c r="T29" s="27"/>
      <c r="U29" s="27"/>
      <c r="V29" s="27"/>
    </row>
    <row r="30" spans="1:22" s="8" customFormat="1" ht="14.4" customHeight="1" x14ac:dyDescent="0.25">
      <c r="A30" s="29" t="s">
        <v>400</v>
      </c>
      <c r="B30" s="72">
        <f>IF(regdata!P3&lt;100,regdata!P3,100)</f>
        <v>38.072805139186293</v>
      </c>
      <c r="C30" s="72">
        <f>IF(regdata!Q3&lt;100,regdata!Q3,100)</f>
        <v>71.605285352825419</v>
      </c>
      <c r="D30" s="72">
        <f>IF(regdata!R3&lt;100,regdata!R3,100)</f>
        <v>94.246417512781733</v>
      </c>
      <c r="E30" s="72">
        <f>IF(regdata!S3&lt;100,regdata!S3,100)</f>
        <v>100</v>
      </c>
      <c r="F30" s="72">
        <f>IF(regdata!T3&lt;100,regdata!T3,100)</f>
        <v>100</v>
      </c>
      <c r="G30" s="72">
        <f>IF(regdata!U3&lt;100,regdata!U3,100)</f>
        <v>100</v>
      </c>
      <c r="H30" s="72">
        <f>IF(regdata!V3&lt;100,regdata!V3,100)</f>
        <v>100</v>
      </c>
      <c r="I30" s="72">
        <f>IF(regdata!W3&lt;100,regdata!W3,100)</f>
        <v>90.216741702856694</v>
      </c>
      <c r="J30" s="72">
        <f>IF(regdata!X3&lt;100,regdata!X3,100)</f>
        <v>96.544947270525896</v>
      </c>
      <c r="K30" s="72">
        <f>IF(regdata!Y3&lt;100,regdata!Y3,100)</f>
        <v>91.954813564267695</v>
      </c>
      <c r="L30" s="72">
        <f>IF(regdata!Z3&lt;100,regdata!Z3,100)</f>
        <v>100</v>
      </c>
      <c r="M30" s="72">
        <f>IF(regdata!AA3&lt;100,regdata!AA3,100)</f>
        <v>87.307907854762121</v>
      </c>
      <c r="N30" s="72">
        <f>IF(regdata!AB3&lt;100,regdata!AB3,100)</f>
        <v>100</v>
      </c>
      <c r="O30" s="72">
        <f>IF(regdata!AC3&lt;100,regdata!AC3,100)</f>
        <v>98.024898966611516</v>
      </c>
      <c r="P30" s="27"/>
      <c r="Q30" s="27"/>
      <c r="R30" s="27"/>
      <c r="S30" s="27"/>
      <c r="T30" s="27"/>
      <c r="U30" s="27"/>
      <c r="V30" s="27"/>
    </row>
    <row r="31" spans="1:22" s="8" customFormat="1" ht="14.4" customHeight="1" x14ac:dyDescent="0.25">
      <c r="A31" s="28" t="s">
        <v>401</v>
      </c>
      <c r="B31" s="71">
        <f>IF(regdata!P4&lt;100,regdata!P4,100)</f>
        <v>35.772646536412083</v>
      </c>
      <c r="C31" s="71">
        <f>IF(regdata!Q4&lt;100,regdata!Q4,100)</f>
        <v>65.895610913404511</v>
      </c>
      <c r="D31" s="71">
        <f>IF(regdata!R4&lt;100,regdata!R4,100)</f>
        <v>89.86463428506427</v>
      </c>
      <c r="E31" s="71">
        <f>IF(regdata!S4&lt;100,regdata!S4,100)</f>
        <v>100</v>
      </c>
      <c r="F31" s="71">
        <f>IF(regdata!T4&lt;100,regdata!T4,100)</f>
        <v>95.456341367048594</v>
      </c>
      <c r="G31" s="71">
        <f>IF(regdata!U4&lt;100,regdata!U4,100)</f>
        <v>95.752678068032324</v>
      </c>
      <c r="H31" s="71">
        <f>IF(regdata!V4&lt;100,regdata!V4,100)</f>
        <v>94.317318247065771</v>
      </c>
      <c r="I31" s="71">
        <f>IF(regdata!W4&lt;100,regdata!W4,100)</f>
        <v>73.762649494020238</v>
      </c>
      <c r="J31" s="71">
        <f>IF(regdata!X4&lt;100,regdata!X4,100)</f>
        <v>80.756324900133151</v>
      </c>
      <c r="K31" s="71">
        <f>IF(regdata!Y4&lt;100,regdata!Y4,100)</f>
        <v>75.453770252162258</v>
      </c>
      <c r="L31" s="71">
        <f>IF(regdata!Z4&lt;100,regdata!Z4,100)</f>
        <v>95.489914633225055</v>
      </c>
      <c r="M31" s="71">
        <f>IF(regdata!AA4&lt;100,regdata!AA4,100)</f>
        <v>83.13292780685623</v>
      </c>
      <c r="N31" s="71">
        <f>IF(regdata!AB4&lt;100,regdata!AB4,100)</f>
        <v>85.246748863552469</v>
      </c>
      <c r="O31" s="71">
        <f>IF(regdata!AC4&lt;100,regdata!AC4,100)</f>
        <v>84.860368901913461</v>
      </c>
      <c r="P31" s="27"/>
      <c r="Q31" s="27"/>
      <c r="R31" s="27"/>
      <c r="S31" s="27"/>
      <c r="T31" s="27"/>
      <c r="U31" s="27"/>
      <c r="V31" s="27"/>
    </row>
    <row r="32" spans="1:22" s="8" customFormat="1" ht="14.4" customHeight="1" x14ac:dyDescent="0.25">
      <c r="A32" s="29" t="s">
        <v>402</v>
      </c>
      <c r="B32" s="72">
        <f>IF(regdata!P5&lt;100,regdata!P5,100)</f>
        <v>37.678673527730133</v>
      </c>
      <c r="C32" s="72">
        <f>IF(regdata!Q5&lt;100,regdata!Q5,100)</f>
        <v>63.508419200804219</v>
      </c>
      <c r="D32" s="72">
        <f>IF(regdata!R5&lt;100,regdata!R5,100)</f>
        <v>83.11060562979813</v>
      </c>
      <c r="E32" s="72">
        <f>IF(regdata!S5&lt;100,regdata!S5,100)</f>
        <v>96.573875802997861</v>
      </c>
      <c r="F32" s="72">
        <f>IF(regdata!T5&lt;100,regdata!T5,100)</f>
        <v>73.123659756969261</v>
      </c>
      <c r="G32" s="72">
        <f>IF(regdata!U5&lt;100,regdata!U5,100)</f>
        <v>69.366453062033429</v>
      </c>
      <c r="H32" s="72">
        <f>IF(regdata!V5&lt;100,regdata!V5,100)</f>
        <v>70.180579216354346</v>
      </c>
      <c r="I32" s="72">
        <f>IF(regdata!W5&lt;100,regdata!W5,100)</f>
        <v>53.506466738805592</v>
      </c>
      <c r="J32" s="72">
        <f>IF(regdata!X5&lt;100,regdata!X5,100)</f>
        <v>55.61054064085117</v>
      </c>
      <c r="K32" s="72">
        <f>IF(regdata!Y5&lt;100,regdata!Y5,100)</f>
        <v>51.918851960921799</v>
      </c>
      <c r="L32" s="72">
        <f>IF(regdata!Z5&lt;100,regdata!Z5,100)</f>
        <v>64.373383235180796</v>
      </c>
      <c r="M32" s="72">
        <f>IF(regdata!AA5&lt;100,regdata!AA5,100)</f>
        <v>78.102976855239348</v>
      </c>
      <c r="N32" s="72">
        <f>IF(regdata!AB5&lt;100,regdata!AB5,100)</f>
        <v>60.763863445771563</v>
      </c>
      <c r="O32" s="72">
        <f>IF(regdata!AC5&lt;100,regdata!AC5,100)</f>
        <v>63.789905235566913</v>
      </c>
      <c r="P32" s="27"/>
      <c r="Q32" s="27"/>
      <c r="R32" s="27"/>
      <c r="S32" s="27"/>
      <c r="T32" s="27"/>
      <c r="U32" s="27"/>
      <c r="V32" s="27"/>
    </row>
    <row r="33" spans="1:22" s="8" customFormat="1" ht="14.4" customHeight="1" x14ac:dyDescent="0.25">
      <c r="A33" s="28" t="s">
        <v>403</v>
      </c>
      <c r="B33" s="71">
        <f>IF(regdata!P6&lt;100,regdata!P6,100)</f>
        <v>39.774557165861523</v>
      </c>
      <c r="C33" s="71">
        <f>IF(regdata!Q6&lt;100,regdata!Q6,100)</f>
        <v>73.121335938887896</v>
      </c>
      <c r="D33" s="71">
        <f>IF(regdata!R6&lt;100,regdata!R6,100)</f>
        <v>90.680235672201391</v>
      </c>
      <c r="E33" s="71">
        <f>IF(regdata!S6&lt;100,regdata!S6,100)</f>
        <v>100</v>
      </c>
      <c r="F33" s="71">
        <f>IF(regdata!T6&lt;100,regdata!T6,100)</f>
        <v>84.598149050170477</v>
      </c>
      <c r="G33" s="71">
        <f>IF(regdata!U6&lt;100,regdata!U6,100)</f>
        <v>88.514510575504175</v>
      </c>
      <c r="H33" s="71">
        <f>IF(regdata!V6&lt;100,regdata!V6,100)</f>
        <v>96.943409937324006</v>
      </c>
      <c r="I33" s="71">
        <f>IF(regdata!W6&lt;100,regdata!W6,100)</f>
        <v>77.810253574531956</v>
      </c>
      <c r="J33" s="71">
        <f>IF(regdata!X6&lt;100,regdata!X6,100)</f>
        <v>80.236435851318944</v>
      </c>
      <c r="K33" s="71">
        <f>IF(regdata!Y6&lt;100,regdata!Y6,100)</f>
        <v>74.224392459686584</v>
      </c>
      <c r="L33" s="71">
        <f>IF(regdata!Z6&lt;100,regdata!Z6,100)</f>
        <v>88.927511657481986</v>
      </c>
      <c r="M33" s="71">
        <f>IF(regdata!AA6&lt;100,regdata!AA6,100)</f>
        <v>85.773422908594213</v>
      </c>
      <c r="N33" s="71">
        <f>IF(regdata!AB6&lt;100,regdata!AB6,100)</f>
        <v>84.065825258099437</v>
      </c>
      <c r="O33" s="71">
        <f>IF(regdata!AC6&lt;100,regdata!AC6,100)</f>
        <v>84.392762789208234</v>
      </c>
      <c r="P33" s="27"/>
      <c r="Q33" s="27"/>
      <c r="R33" s="27"/>
      <c r="S33" s="27"/>
      <c r="T33" s="27"/>
      <c r="U33" s="27"/>
      <c r="V33" s="27"/>
    </row>
    <row r="34" spans="1:22" s="8" customFormat="1" ht="14.4" customHeight="1" x14ac:dyDescent="0.25">
      <c r="A34" s="29" t="s">
        <v>404</v>
      </c>
      <c r="B34" s="72">
        <f>IF(regdata!P7&lt;100,regdata!P7,100)</f>
        <v>40.429588205388917</v>
      </c>
      <c r="C34" s="72">
        <f>IF(regdata!Q7&lt;100,regdata!Q7,100)</f>
        <v>72.639437856829161</v>
      </c>
      <c r="D34" s="72">
        <f>IF(regdata!R7&lt;100,regdata!R7,100)</f>
        <v>94.063524073607255</v>
      </c>
      <c r="E34" s="72">
        <f>IF(regdata!S7&lt;100,regdata!S7,100)</f>
        <v>100</v>
      </c>
      <c r="F34" s="72">
        <f>IF(regdata!T7&lt;100,regdata!T7,100)</f>
        <v>100</v>
      </c>
      <c r="G34" s="72">
        <f>IF(regdata!U7&lt;100,regdata!U7,100)</f>
        <v>100</v>
      </c>
      <c r="H34" s="72">
        <f>IF(regdata!V7&lt;100,regdata!V7,100)</f>
        <v>100</v>
      </c>
      <c r="I34" s="72">
        <f>IF(regdata!W7&lt;100,regdata!W7,100)</f>
        <v>90.694983323122997</v>
      </c>
      <c r="J34" s="72">
        <f>IF(regdata!X7&lt;100,regdata!X7,100)</f>
        <v>98.684421995178511</v>
      </c>
      <c r="K34" s="72">
        <f>IF(regdata!Y7&lt;100,regdata!Y7,100)</f>
        <v>89.639146265652286</v>
      </c>
      <c r="L34" s="72">
        <f>IF(regdata!Z7&lt;100,regdata!Z7,100)</f>
        <v>100</v>
      </c>
      <c r="M34" s="72">
        <f>IF(regdata!AA7&lt;100,regdata!AA7,100)</f>
        <v>87.88014157589086</v>
      </c>
      <c r="N34" s="72">
        <f>IF(regdata!AB7&lt;100,regdata!AB7,100)</f>
        <v>99.505470530245489</v>
      </c>
      <c r="O34" s="72">
        <f>IF(regdata!AC7&lt;100,regdata!AC7,100)</f>
        <v>97.292205030911646</v>
      </c>
      <c r="P34" s="27"/>
      <c r="Q34" s="27"/>
      <c r="R34" s="27"/>
      <c r="S34" s="27"/>
      <c r="T34" s="27"/>
      <c r="U34" s="27"/>
      <c r="V34" s="27"/>
    </row>
    <row r="35" spans="1:22" s="8" customFormat="1" ht="14.4" customHeight="1" x14ac:dyDescent="0.25">
      <c r="A35" s="28" t="s">
        <v>405</v>
      </c>
      <c r="B35" s="71">
        <f>IF(regdata!P8&lt;100,regdata!P8,100)</f>
        <v>37.255627505396241</v>
      </c>
      <c r="C35" s="71">
        <f>IF(regdata!Q8&lt;100,regdata!Q8,100)</f>
        <v>72.503089238704135</v>
      </c>
      <c r="D35" s="71">
        <f>IF(regdata!R8&lt;100,regdata!R8,100)</f>
        <v>97.286201979171167</v>
      </c>
      <c r="E35" s="71">
        <f>IF(regdata!S8&lt;100,regdata!S8,100)</f>
        <v>100</v>
      </c>
      <c r="F35" s="71">
        <f>IF(regdata!T8&lt;100,regdata!T8,100)</f>
        <v>93.573660714285708</v>
      </c>
      <c r="G35" s="71">
        <f>IF(regdata!U8&lt;100,regdata!U8,100)</f>
        <v>92.083154628251378</v>
      </c>
      <c r="H35" s="71">
        <f>IF(regdata!V8&lt;100,regdata!V8,100)</f>
        <v>100</v>
      </c>
      <c r="I35" s="71">
        <f>IF(regdata!W8&lt;100,regdata!W8,100)</f>
        <v>82.607765401799767</v>
      </c>
      <c r="J35" s="71">
        <f>IF(regdata!X8&lt;100,regdata!X8,100)</f>
        <v>80.075102123664777</v>
      </c>
      <c r="K35" s="71">
        <f>IF(regdata!Y8&lt;100,regdata!Y8,100)</f>
        <v>74.920876060260795</v>
      </c>
      <c r="L35" s="71">
        <f>IF(regdata!Z8&lt;100,regdata!Z8,100)</f>
        <v>83.937119675456387</v>
      </c>
      <c r="M35" s="71">
        <f>IF(regdata!AA8&lt;100,regdata!AA8,100)</f>
        <v>88.840057765337235</v>
      </c>
      <c r="N35" s="71">
        <f>IF(regdata!AB8&lt;100,regdata!AB8,100)</f>
        <v>86.898758727695892</v>
      </c>
      <c r="O35" s="71">
        <f>IF(regdata!AC8&lt;100,regdata!AC8,100)</f>
        <v>87.270045862956707</v>
      </c>
      <c r="P35" s="27"/>
      <c r="Q35" s="27"/>
      <c r="R35" s="27"/>
      <c r="S35" s="27"/>
      <c r="T35" s="27"/>
      <c r="U35" s="27"/>
      <c r="V35" s="27"/>
    </row>
    <row r="36" spans="1:22" s="8" customFormat="1" ht="14.4" customHeight="1" x14ac:dyDescent="0.25">
      <c r="A36" s="29" t="s">
        <v>406</v>
      </c>
      <c r="B36" s="72">
        <f>IF(regdata!P9&lt;100,regdata!P9,100)</f>
        <v>47.219196320503507</v>
      </c>
      <c r="C36" s="72">
        <f>IF(regdata!Q9&lt;100,regdata!Q9,100)</f>
        <v>76.720642189180992</v>
      </c>
      <c r="D36" s="72">
        <f>IF(regdata!R9&lt;100,regdata!R9,100)</f>
        <v>99.023392136260583</v>
      </c>
      <c r="E36" s="72">
        <f>IF(regdata!S9&lt;100,regdata!S9,100)</f>
        <v>100</v>
      </c>
      <c r="F36" s="72">
        <f>IF(regdata!T9&lt;100,regdata!T9,100)</f>
        <v>90.088649630547692</v>
      </c>
      <c r="G36" s="72">
        <f>IF(regdata!U9&lt;100,regdata!U9,100)</f>
        <v>92.356700863051614</v>
      </c>
      <c r="H36" s="72">
        <f>IF(regdata!V9&lt;100,regdata!V9,100)</f>
        <v>100</v>
      </c>
      <c r="I36" s="72">
        <f>IF(regdata!W9&lt;100,regdata!W9,100)</f>
        <v>100</v>
      </c>
      <c r="J36" s="72">
        <f>IF(regdata!X9&lt;100,regdata!X9,100)</f>
        <v>99.247846192221346</v>
      </c>
      <c r="K36" s="72">
        <f>IF(regdata!Y9&lt;100,regdata!Y9,100)</f>
        <v>98.12329534165417</v>
      </c>
      <c r="L36" s="72">
        <f>IF(regdata!Z9&lt;100,regdata!Z9,100)</f>
        <v>100</v>
      </c>
      <c r="M36" s="72">
        <f>IF(regdata!AA9&lt;100,regdata!AA9,100)</f>
        <v>92.571044162833402</v>
      </c>
      <c r="N36" s="72">
        <f>IF(regdata!AB9&lt;100,regdata!AB9,100)</f>
        <v>100</v>
      </c>
      <c r="O36" s="72">
        <f>IF(regdata!AC9&lt;100,regdata!AC9,100)</f>
        <v>99.537821508134741</v>
      </c>
      <c r="P36" s="27"/>
      <c r="Q36" s="27"/>
      <c r="R36" s="27"/>
      <c r="S36" s="27"/>
      <c r="T36" s="27"/>
      <c r="U36" s="27"/>
      <c r="V36" s="27"/>
    </row>
    <row r="37" spans="1:22" s="8" customFormat="1" ht="14.4" customHeight="1" x14ac:dyDescent="0.25">
      <c r="A37" s="28" t="s">
        <v>407</v>
      </c>
      <c r="B37" s="71">
        <f>IF(regdata!P10&lt;100,regdata!P10,100)</f>
        <v>36.403736377789308</v>
      </c>
      <c r="C37" s="71">
        <f>IF(regdata!Q10&lt;100,regdata!Q10,100)</f>
        <v>69.858196256381163</v>
      </c>
      <c r="D37" s="71">
        <f>IF(regdata!R10&lt;100,regdata!R10,100)</f>
        <v>92.065115486235399</v>
      </c>
      <c r="E37" s="71">
        <f>IF(regdata!S10&lt;100,regdata!S10,100)</f>
        <v>100</v>
      </c>
      <c r="F37" s="71">
        <f>IF(regdata!T10&lt;100,regdata!T10,100)</f>
        <v>90.49102637237263</v>
      </c>
      <c r="G37" s="71">
        <f>IF(regdata!U10&lt;100,regdata!U10,100)</f>
        <v>92.307692307692307</v>
      </c>
      <c r="H37" s="71">
        <f>IF(regdata!V10&lt;100,regdata!V10,100)</f>
        <v>90.372721354166671</v>
      </c>
      <c r="I37" s="71">
        <f>IF(regdata!W10&lt;100,regdata!W10,100)</f>
        <v>74.722455558834881</v>
      </c>
      <c r="J37" s="71">
        <f>IF(regdata!X10&lt;100,regdata!X10,100)</f>
        <v>78.913869413653984</v>
      </c>
      <c r="K37" s="71">
        <f>IF(regdata!Y10&lt;100,regdata!Y10,100)</f>
        <v>73.628794730861102</v>
      </c>
      <c r="L37" s="71">
        <f>IF(regdata!Z10&lt;100,regdata!Z10,100)</f>
        <v>86.5604036465799</v>
      </c>
      <c r="M37" s="71">
        <f>IF(regdata!AA10&lt;100,regdata!AA10,100)</f>
        <v>84.454497998955972</v>
      </c>
      <c r="N37" s="71">
        <f>IF(regdata!AB10&lt;100,regdata!AB10,100)</f>
        <v>82.648701323038864</v>
      </c>
      <c r="O37" s="71">
        <f>IF(regdata!AC10&lt;100,regdata!AC10,100)</f>
        <v>82.968730726532627</v>
      </c>
      <c r="P37" s="27"/>
      <c r="Q37" s="27"/>
      <c r="R37" s="27"/>
      <c r="S37" s="27"/>
      <c r="T37" s="27"/>
      <c r="U37" s="27"/>
      <c r="V37" s="27"/>
    </row>
    <row r="38" spans="1:22" s="8" customFormat="1" ht="14.4" customHeight="1" x14ac:dyDescent="0.25">
      <c r="A38" s="29" t="s">
        <v>408</v>
      </c>
      <c r="B38" s="72">
        <f>IF(regdata!P11&lt;100,regdata!P11,100)</f>
        <v>42.104720676149249</v>
      </c>
      <c r="C38" s="72">
        <f>IF(regdata!Q11&lt;100,regdata!Q11,100)</f>
        <v>74.123774222305642</v>
      </c>
      <c r="D38" s="72">
        <f>IF(regdata!R11&lt;100,regdata!R11,100)</f>
        <v>96.244959204726626</v>
      </c>
      <c r="E38" s="72">
        <f>IF(regdata!S11&lt;100,regdata!S11,100)</f>
        <v>100</v>
      </c>
      <c r="F38" s="72">
        <f>IF(regdata!T11&lt;100,regdata!T11,100)</f>
        <v>100</v>
      </c>
      <c r="G38" s="72">
        <f>IF(regdata!U11&lt;100,regdata!U11,100)</f>
        <v>100</v>
      </c>
      <c r="H38" s="72">
        <f>IF(regdata!V11&lt;100,regdata!V11,100)</f>
        <v>100</v>
      </c>
      <c r="I38" s="72">
        <f>IF(regdata!W11&lt;100,regdata!W11,100)</f>
        <v>94.923830829871093</v>
      </c>
      <c r="J38" s="72">
        <f>IF(regdata!X11&lt;100,regdata!X11,100)</f>
        <v>100</v>
      </c>
      <c r="K38" s="72">
        <f>IF(regdata!Y11&lt;100,regdata!Y11,100)</f>
        <v>96.061624649859951</v>
      </c>
      <c r="L38" s="72">
        <f>IF(regdata!Z11&lt;100,regdata!Z11,100)</f>
        <v>100</v>
      </c>
      <c r="M38" s="72">
        <f>IF(regdata!AA11&lt;100,regdata!AA11,100)</f>
        <v>88.332085630241295</v>
      </c>
      <c r="N38" s="72">
        <f>IF(regdata!AB11&lt;100,regdata!AB11,100)</f>
        <v>100</v>
      </c>
      <c r="O38" s="72">
        <f>IF(regdata!AC11&lt;100,regdata!AC11,100)</f>
        <v>99.998192852732558</v>
      </c>
      <c r="P38" s="27"/>
      <c r="Q38" s="27"/>
      <c r="R38" s="27"/>
      <c r="S38" s="27"/>
      <c r="T38" s="27"/>
      <c r="U38" s="27"/>
      <c r="V38" s="27"/>
    </row>
    <row r="39" spans="1:22" s="8" customFormat="1" ht="14.4" customHeight="1" x14ac:dyDescent="0.25">
      <c r="A39" s="21" t="s">
        <v>409</v>
      </c>
      <c r="B39" s="73">
        <f>IF(regdata!P12&lt;100,regdata!P12,100)</f>
        <v>35.829983682890912</v>
      </c>
      <c r="C39" s="73">
        <f>IF(regdata!Q12&lt;100,regdata!Q12,100)</f>
        <v>72.278685580894233</v>
      </c>
      <c r="D39" s="73">
        <f>IF(regdata!R12&lt;100,regdata!R12,100)</f>
        <v>94.577876370462008</v>
      </c>
      <c r="E39" s="73">
        <f>IF(regdata!S12&lt;100,regdata!S12,100)</f>
        <v>100</v>
      </c>
      <c r="F39" s="73">
        <f>IF(regdata!T12&lt;100,regdata!T12,100)</f>
        <v>82.23894379554757</v>
      </c>
      <c r="G39" s="73">
        <f>IF(regdata!U12&lt;100,regdata!U12,100)</f>
        <v>88.961929316984524</v>
      </c>
      <c r="H39" s="73">
        <f>IF(regdata!V12&lt;100,regdata!V12,100)</f>
        <v>100</v>
      </c>
      <c r="I39" s="73">
        <f>IF(regdata!W12&lt;100,regdata!W12,100)</f>
        <v>93.802609783306849</v>
      </c>
      <c r="J39" s="73">
        <f>IF(regdata!X12&lt;100,regdata!X12,100)</f>
        <v>88.32869551301998</v>
      </c>
      <c r="K39" s="73">
        <f>IF(regdata!Y12&lt;100,regdata!Y12,100)</f>
        <v>80.326421026601196</v>
      </c>
      <c r="L39" s="73">
        <f>IF(regdata!Z12&lt;100,regdata!Z12,100)</f>
        <v>93.063912239040803</v>
      </c>
      <c r="M39" s="73">
        <f>IF(regdata!AA12&lt;100,regdata!AA12,100)</f>
        <v>87.186545784652381</v>
      </c>
      <c r="N39" s="73">
        <f>IF(regdata!AB12&lt;100,regdata!AB12,100)</f>
        <v>92.427022451745628</v>
      </c>
      <c r="O39" s="73">
        <f>IF(regdata!AC12&lt;100,regdata!AC12,100)</f>
        <v>91.456821381410222</v>
      </c>
      <c r="P39" s="27"/>
      <c r="Q39" s="27"/>
      <c r="R39" s="27"/>
      <c r="S39" s="27"/>
      <c r="T39" s="27"/>
      <c r="U39" s="27"/>
      <c r="V39" s="27"/>
    </row>
    <row r="40" spans="1:22" s="8" customFormat="1" ht="14.4" customHeight="1" x14ac:dyDescent="0.25">
      <c r="A40" s="22" t="s">
        <v>410</v>
      </c>
      <c r="B40" s="74">
        <f>IF(regdata!P13&lt;100,regdata!P13,100)</f>
        <v>22.438162544169611</v>
      </c>
      <c r="C40" s="74">
        <f>IF(regdata!Q13&lt;100,regdata!Q13,100)</f>
        <v>76.797385620915037</v>
      </c>
      <c r="D40" s="74">
        <f>IF(regdata!R13&lt;100,regdata!R13,100)</f>
        <v>92.136222910216716</v>
      </c>
      <c r="E40" s="74">
        <f>IF(regdata!S13&lt;100,regdata!S13,100)</f>
        <v>100</v>
      </c>
      <c r="F40" s="74">
        <f>IF(regdata!T13&lt;100,regdata!T13,100)</f>
        <v>97.065297138664704</v>
      </c>
      <c r="G40" s="74">
        <f>IF(regdata!U13&lt;100,regdata!U13,100)</f>
        <v>81.552621048419368</v>
      </c>
      <c r="H40" s="74">
        <f>IF(regdata!V13&lt;100,regdata!V13,100)</f>
        <v>85.89329021827001</v>
      </c>
      <c r="I40" s="74">
        <f>IF(regdata!W13&lt;100,regdata!W13,100)</f>
        <v>72.151088348271443</v>
      </c>
      <c r="J40" s="74">
        <f>IF(regdata!X13&lt;100,regdata!X13,100)</f>
        <v>85.690045248868785</v>
      </c>
      <c r="K40" s="74">
        <f>IF(regdata!Y13&lt;100,regdata!Y13,100)</f>
        <v>82.482245519107209</v>
      </c>
      <c r="L40" s="74">
        <f>IF(regdata!Z13&lt;100,regdata!Z13,100)</f>
        <v>87.921022067363538</v>
      </c>
      <c r="M40" s="74">
        <f>IF(regdata!AA13&lt;100,regdata!AA13,100)</f>
        <v>82.867132867132867</v>
      </c>
      <c r="N40" s="74">
        <f>IF(regdata!AB13&lt;100,regdata!AB13,100)</f>
        <v>83.513163573586539</v>
      </c>
      <c r="O40" s="74">
        <f>IF(regdata!AC13&lt;100,regdata!AC13,100)</f>
        <v>83.398402839396624</v>
      </c>
      <c r="P40" s="27"/>
      <c r="Q40" s="27"/>
      <c r="R40" s="27"/>
      <c r="S40" s="27"/>
      <c r="T40" s="27"/>
      <c r="U40" s="27"/>
      <c r="V40" s="27"/>
    </row>
    <row r="41" spans="1:22" s="8" customFormat="1" ht="14.4" customHeight="1" x14ac:dyDescent="0.25">
      <c r="A41" s="21" t="s">
        <v>411</v>
      </c>
      <c r="B41" s="73">
        <f>IF(regdata!P14&lt;100,regdata!P14,100)</f>
        <v>68.624161073825505</v>
      </c>
      <c r="C41" s="73">
        <f>IF(regdata!Q14&lt;100,regdata!Q14,100)</f>
        <v>79.672578444747614</v>
      </c>
      <c r="D41" s="73">
        <f>IF(regdata!R14&lt;100,regdata!R14,100)</f>
        <v>94.524793388429757</v>
      </c>
      <c r="E41" s="73">
        <f>IF(regdata!S14&lt;100,regdata!S14,100)</f>
        <v>100</v>
      </c>
      <c r="F41" s="73">
        <f>IF(regdata!T14&lt;100,regdata!T14,100)</f>
        <v>100</v>
      </c>
      <c r="G41" s="73">
        <f>IF(regdata!U14&lt;100,regdata!U14,100)</f>
        <v>96.943396226415089</v>
      </c>
      <c r="H41" s="73">
        <f>IF(regdata!V14&lt;100,regdata!V14,100)</f>
        <v>94.215180545320564</v>
      </c>
      <c r="I41" s="73">
        <f>IF(regdata!W14&lt;100,regdata!W14,100)</f>
        <v>86.30952380952381</v>
      </c>
      <c r="J41" s="73">
        <f>IF(regdata!X14&lt;100,regdata!X14,100)</f>
        <v>94.378246257256336</v>
      </c>
      <c r="K41" s="73">
        <f>IF(regdata!Y14&lt;100,regdata!Y14,100)</f>
        <v>89.34306569343066</v>
      </c>
      <c r="L41" s="73">
        <f>IF(regdata!Z14&lt;100,regdata!Z14,100)</f>
        <v>100</v>
      </c>
      <c r="M41" s="73">
        <f>IF(regdata!AA14&lt;100,regdata!AA14,100)</f>
        <v>92.690311418685127</v>
      </c>
      <c r="N41" s="73">
        <f>IF(regdata!AB14&lt;100,regdata!AB14,100)</f>
        <v>95.397466695785113</v>
      </c>
      <c r="O41" s="73">
        <f>IF(regdata!AC14&lt;100,regdata!AC14,100)</f>
        <v>94.851787271142115</v>
      </c>
      <c r="P41" s="27"/>
      <c r="Q41" s="27"/>
      <c r="R41" s="27"/>
      <c r="S41" s="27"/>
      <c r="T41" s="27"/>
      <c r="U41" s="27"/>
      <c r="V41" s="27"/>
    </row>
    <row r="42" spans="1:22" s="8" customFormat="1" ht="14.4" customHeight="1" x14ac:dyDescent="0.25">
      <c r="A42" s="22" t="s">
        <v>412</v>
      </c>
      <c r="B42" s="74">
        <f>IF(regdata!P15&lt;100,regdata!P15,100)</f>
        <v>33.619794125979787</v>
      </c>
      <c r="C42" s="74">
        <f>IF(regdata!Q15&lt;100,regdata!Q15,100)</f>
        <v>69.33835845896148</v>
      </c>
      <c r="D42" s="74">
        <f>IF(regdata!R15&lt;100,regdata!R15,100)</f>
        <v>91.522965350523776</v>
      </c>
      <c r="E42" s="74">
        <f>IF(regdata!S15&lt;100,regdata!S15,100)</f>
        <v>100</v>
      </c>
      <c r="F42" s="74">
        <f>IF(regdata!T15&lt;100,regdata!T15,100)</f>
        <v>85.213189312109151</v>
      </c>
      <c r="G42" s="74">
        <f>IF(regdata!U15&lt;100,regdata!U15,100)</f>
        <v>86.446490134233116</v>
      </c>
      <c r="H42" s="74">
        <f>IF(regdata!V15&lt;100,regdata!V15,100)</f>
        <v>98.656367517024094</v>
      </c>
      <c r="I42" s="74">
        <f>IF(regdata!W15&lt;100,regdata!W15,100)</f>
        <v>81.865850157879635</v>
      </c>
      <c r="J42" s="74">
        <f>IF(regdata!X15&lt;100,regdata!X15,100)</f>
        <v>82.867943548387103</v>
      </c>
      <c r="K42" s="74">
        <f>IF(regdata!Y15&lt;100,regdata!Y15,100)</f>
        <v>78.372604077646201</v>
      </c>
      <c r="L42" s="74">
        <f>IF(regdata!Z15&lt;100,regdata!Z15,100)</f>
        <v>90.382762752884233</v>
      </c>
      <c r="M42" s="74">
        <f>IF(regdata!AA15&lt;100,regdata!AA15,100)</f>
        <v>84.564792793271593</v>
      </c>
      <c r="N42" s="74">
        <f>IF(regdata!AB15&lt;100,regdata!AB15,100)</f>
        <v>86.083291713762492</v>
      </c>
      <c r="O42" s="74">
        <f>IF(regdata!AC15&lt;100,regdata!AC15,100)</f>
        <v>85.809649227822334</v>
      </c>
      <c r="P42" s="27"/>
      <c r="Q42" s="27"/>
      <c r="R42" s="27"/>
      <c r="S42" s="27"/>
      <c r="T42" s="27"/>
      <c r="U42" s="27"/>
      <c r="V42" s="27"/>
    </row>
    <row r="43" spans="1:22" s="8" customFormat="1" ht="14.4" customHeight="1" x14ac:dyDescent="0.25">
      <c r="A43" s="21" t="s">
        <v>413</v>
      </c>
      <c r="B43" s="73">
        <f>IF(regdata!P16&lt;100,regdata!P16,100)</f>
        <v>46.384479717813051</v>
      </c>
      <c r="C43" s="73">
        <f>IF(regdata!Q16&lt;100,regdata!Q16,100)</f>
        <v>61.805555555555557</v>
      </c>
      <c r="D43" s="73">
        <f>IF(regdata!R16&lt;100,regdata!R16,100)</f>
        <v>95.120643431635386</v>
      </c>
      <c r="E43" s="73">
        <f>IF(regdata!S16&lt;100,regdata!S16,100)</f>
        <v>96.673455532925999</v>
      </c>
      <c r="F43" s="73">
        <f>IF(regdata!T16&lt;100,regdata!T16,100)</f>
        <v>100</v>
      </c>
      <c r="G43" s="73">
        <f>IF(regdata!U16&lt;100,regdata!U16,100)</f>
        <v>93.054997992773991</v>
      </c>
      <c r="H43" s="73">
        <f>IF(regdata!V16&lt;100,regdata!V16,100)</f>
        <v>88.113604488078536</v>
      </c>
      <c r="I43" s="73">
        <f>IF(regdata!W16&lt;100,regdata!W16,100)</f>
        <v>82.256383533090144</v>
      </c>
      <c r="J43" s="73">
        <f>IF(regdata!X16&lt;100,regdata!X16,100)</f>
        <v>93.537735849056602</v>
      </c>
      <c r="K43" s="73">
        <f>IF(regdata!Y16&lt;100,regdata!Y16,100)</f>
        <v>86.175847457627114</v>
      </c>
      <c r="L43" s="73">
        <f>IF(regdata!Z16&lt;100,regdata!Z16,100)</f>
        <v>94.569174757281559</v>
      </c>
      <c r="M43" s="73">
        <f>IF(regdata!AA16&lt;100,regdata!AA16,100)</f>
        <v>84.454054054054055</v>
      </c>
      <c r="N43" s="73">
        <f>IF(regdata!AB16&lt;100,regdata!AB16,100)</f>
        <v>90.733590733590731</v>
      </c>
      <c r="O43" s="73">
        <f>IF(regdata!AC16&lt;100,regdata!AC16,100)</f>
        <v>89.643393393393396</v>
      </c>
      <c r="P43" s="27"/>
      <c r="Q43" s="27"/>
      <c r="R43" s="27"/>
      <c r="S43" s="27"/>
      <c r="T43" s="27"/>
      <c r="U43" s="27"/>
      <c r="V43" s="27"/>
    </row>
    <row r="45" spans="1:22" ht="14.4" customHeight="1" x14ac:dyDescent="0.25">
      <c r="A45" s="99" t="s">
        <v>496</v>
      </c>
    </row>
    <row r="46" spans="1:22" ht="14.4" customHeight="1" x14ac:dyDescent="0.25">
      <c r="A46" s="13" t="s">
        <v>497</v>
      </c>
    </row>
    <row r="47" spans="1:22" ht="14.4" customHeight="1" x14ac:dyDescent="0.25">
      <c r="A47" s="98" t="s">
        <v>498</v>
      </c>
    </row>
    <row r="48" spans="1:22" ht="14.4" customHeight="1" x14ac:dyDescent="0.25">
      <c r="A48" s="98" t="s">
        <v>499</v>
      </c>
    </row>
    <row r="49" spans="1:1" ht="14.4" customHeight="1" x14ac:dyDescent="0.25">
      <c r="A49" s="13" t="s">
        <v>500</v>
      </c>
    </row>
    <row r="50" spans="1:1" ht="14.4" customHeight="1" x14ac:dyDescent="0.25">
      <c r="A50" s="13" t="s">
        <v>501</v>
      </c>
    </row>
  </sheetData>
  <mergeCells count="2">
    <mergeCell ref="B7:O7"/>
    <mergeCell ref="B27:O27"/>
  </mergeCells>
  <hyperlinks>
    <hyperlink ref="L1" location="Contents!A1" display="Back to contents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scale="6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S35"/>
  <sheetViews>
    <sheetView tabSelected="1" workbookViewId="0">
      <selection activeCell="D12" sqref="D12"/>
    </sheetView>
  </sheetViews>
  <sheetFormatPr defaultColWidth="8.6640625" defaultRowHeight="14.4" customHeight="1" x14ac:dyDescent="0.25"/>
  <cols>
    <col min="1" max="1" width="18.109375" style="13" customWidth="1"/>
    <col min="2" max="2" width="24.109375" style="13" bestFit="1" customWidth="1"/>
    <col min="3" max="3" width="15.6640625" style="13" customWidth="1"/>
    <col min="4" max="11" width="12.109375" style="13" bestFit="1" customWidth="1"/>
    <col min="12" max="12" width="10.5546875" style="13" bestFit="1" customWidth="1"/>
    <col min="13" max="13" width="14.6640625" style="13" bestFit="1" customWidth="1"/>
    <col min="14" max="14" width="13" style="13" bestFit="1" customWidth="1"/>
    <col min="15" max="16" width="11.88671875" style="13" bestFit="1" customWidth="1"/>
    <col min="17" max="30" width="15.88671875" style="13" bestFit="1" customWidth="1"/>
    <col min="31" max="33" width="15.109375" style="13" bestFit="1" customWidth="1"/>
    <col min="34" max="41" width="17.109375" style="13" bestFit="1" customWidth="1"/>
    <col min="42" max="42" width="15.5546875" style="13" bestFit="1" customWidth="1"/>
    <col min="43" max="43" width="19.6640625" style="13" bestFit="1" customWidth="1"/>
    <col min="44" max="44" width="18" style="13" bestFit="1" customWidth="1"/>
    <col min="45" max="45" width="16.88671875" style="13" bestFit="1" customWidth="1"/>
    <col min="46" max="16384" width="8.6640625" style="13"/>
  </cols>
  <sheetData>
    <row r="1" spans="1:45" s="8" customFormat="1" ht="20.100000000000001" customHeight="1" x14ac:dyDescent="0.3">
      <c r="A1" s="4" t="s">
        <v>23</v>
      </c>
      <c r="B1" s="5"/>
      <c r="C1" s="5"/>
      <c r="D1" s="5"/>
      <c r="E1" s="5"/>
      <c r="F1" s="5"/>
      <c r="G1" s="180" t="s">
        <v>79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45" s="8" customFormat="1" ht="15.6" x14ac:dyDescent="0.3">
      <c r="A2" s="46" t="s">
        <v>491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45" s="8" customFormat="1" ht="20.100000000000001" customHeight="1" x14ac:dyDescent="0.25">
      <c r="A3" s="6" t="s">
        <v>502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45" s="8" customFormat="1" ht="14.4" customHeight="1" x14ac:dyDescent="0.25">
      <c r="A4" s="6" t="s">
        <v>503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45" s="8" customFormat="1" ht="14.1" customHeight="1" x14ac:dyDescent="0.25">
      <c r="A5" s="6"/>
      <c r="B5" s="191" t="str">
        <f>IF(OR($B$7="(Multiple Items)",$B$7="(All)"),"Please select one option","")</f>
        <v/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45" s="8" customFormat="1" ht="14.4" customHeight="1" x14ac:dyDescent="0.25">
      <c r="A6" s="6"/>
      <c r="B6" s="19" t="s">
        <v>421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45" s="8" customFormat="1" ht="13.2" x14ac:dyDescent="0.25">
      <c r="A7" s="38" t="s">
        <v>385</v>
      </c>
      <c r="B7" t="s">
        <v>407</v>
      </c>
      <c r="D7" s="80" t="str">
        <f>_xlfn.CONCAT("Percentage of population registered with an NHS dentist as at 30 September 2024, by patient age group; "&amp;B7)</f>
        <v>Percentage of population registered with an NHS dentist as at 30 September 2024, by patient age group; Highland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45" s="8" customFormat="1" ht="14.4" hidden="1" customHeight="1" x14ac:dyDescent="0.25">
      <c r="A8" s="7"/>
      <c r="B8" s="7"/>
      <c r="C8" s="7"/>
      <c r="D8" s="53" t="e">
        <f>_xlfn.CONCAT("Number of patients who had contact with NHS Primary Dental Care; by patient age group; "&amp;#REF!&amp;"; "&amp;B7)</f>
        <v>#REF!</v>
      </c>
      <c r="E8" s="7"/>
      <c r="F8" s="7"/>
      <c r="G8" s="7"/>
      <c r="H8" s="7"/>
      <c r="J8" s="13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45" s="8" customFormat="1" ht="13.2" hidden="1" x14ac:dyDescent="0.25">
      <c r="A9" t="s">
        <v>504</v>
      </c>
      <c r="B9" t="s">
        <v>505</v>
      </c>
      <c r="C9" t="s">
        <v>506</v>
      </c>
      <c r="D9" t="s">
        <v>507</v>
      </c>
      <c r="E9" t="s">
        <v>508</v>
      </c>
      <c r="F9" t="s">
        <v>509</v>
      </c>
      <c r="G9" t="s">
        <v>510</v>
      </c>
      <c r="H9" t="s">
        <v>511</v>
      </c>
      <c r="I9" t="s">
        <v>512</v>
      </c>
      <c r="J9" t="s">
        <v>513</v>
      </c>
      <c r="K9" t="s">
        <v>514</v>
      </c>
      <c r="L9" t="s">
        <v>515</v>
      </c>
      <c r="M9" t="s">
        <v>516</v>
      </c>
      <c r="N9" t="s">
        <v>517</v>
      </c>
      <c r="O9" t="s">
        <v>518</v>
      </c>
      <c r="P9" t="s">
        <v>519</v>
      </c>
      <c r="Q9" t="s">
        <v>520</v>
      </c>
      <c r="R9" t="s">
        <v>521</v>
      </c>
      <c r="S9" t="s">
        <v>522</v>
      </c>
      <c r="T9" t="s">
        <v>523</v>
      </c>
      <c r="U9" t="s">
        <v>524</v>
      </c>
      <c r="V9" t="s">
        <v>525</v>
      </c>
      <c r="W9" t="s">
        <v>526</v>
      </c>
      <c r="X9" t="s">
        <v>527</v>
      </c>
      <c r="Y9" t="s">
        <v>528</v>
      </c>
      <c r="Z9" t="s">
        <v>529</v>
      </c>
      <c r="AA9" t="s">
        <v>530</v>
      </c>
      <c r="AB9" t="s">
        <v>531</v>
      </c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8" customFormat="1" ht="13.2" hidden="1" x14ac:dyDescent="0.25">
      <c r="A10">
        <v>269051</v>
      </c>
      <c r="B10">
        <v>48536</v>
      </c>
      <c r="C10">
        <v>2806</v>
      </c>
      <c r="D10">
        <v>6158</v>
      </c>
      <c r="E10">
        <v>21604</v>
      </c>
      <c r="F10">
        <v>17968</v>
      </c>
      <c r="G10">
        <v>220515</v>
      </c>
      <c r="H10">
        <v>20622</v>
      </c>
      <c r="I10">
        <v>31428</v>
      </c>
      <c r="J10">
        <v>33315</v>
      </c>
      <c r="K10">
        <v>32913</v>
      </c>
      <c r="L10">
        <v>40295</v>
      </c>
      <c r="M10">
        <v>31748</v>
      </c>
      <c r="N10">
        <v>30194</v>
      </c>
      <c r="O10">
        <v>82.968730726532627</v>
      </c>
      <c r="P10">
        <v>84.454497998955972</v>
      </c>
      <c r="Q10">
        <v>36.403736377789308</v>
      </c>
      <c r="R10">
        <v>69.858196256381163</v>
      </c>
      <c r="S10">
        <v>92.065115486235399</v>
      </c>
      <c r="T10">
        <v>102.7858818145415</v>
      </c>
      <c r="U10">
        <v>82.648701323038864</v>
      </c>
      <c r="V10">
        <v>90.49102637237263</v>
      </c>
      <c r="W10">
        <v>92.307692307692307</v>
      </c>
      <c r="X10">
        <v>90.372721354166671</v>
      </c>
      <c r="Y10">
        <v>74.722455558834881</v>
      </c>
      <c r="Z10">
        <v>78.913869413653984</v>
      </c>
      <c r="AA10">
        <v>73.628794730861102</v>
      </c>
      <c r="AB10">
        <v>86.5604036465799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s="8" customFormat="1" ht="13.2" hidden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</row>
    <row r="12" spans="1:45" s="8" customFormat="1" ht="13.2" x14ac:dyDescent="0.25">
      <c r="A12" s="5"/>
      <c r="B12" s="218" t="s">
        <v>532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</row>
    <row r="13" spans="1:45" s="37" customFormat="1" ht="14.4" customHeight="1" x14ac:dyDescent="0.25">
      <c r="A13" s="43" t="s">
        <v>436</v>
      </c>
      <c r="B13" s="219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23"/>
      <c r="Q13" s="23"/>
      <c r="R13" s="23"/>
      <c r="S13" s="23"/>
      <c r="T13" s="23"/>
      <c r="U13" s="23"/>
      <c r="V13" s="23"/>
    </row>
    <row r="14" spans="1:45" ht="14.4" customHeight="1" x14ac:dyDescent="0.25">
      <c r="A14" s="39" t="s">
        <v>85</v>
      </c>
      <c r="B14" s="78">
        <f>IF(OR($B$7="(Multiple Items)",$B$7="(All)"),"N/A",MIN(100,O$10))</f>
        <v>82.968730726532627</v>
      </c>
    </row>
    <row r="15" spans="1:45" ht="14.4" customHeight="1" x14ac:dyDescent="0.25">
      <c r="A15" s="39" t="s">
        <v>438</v>
      </c>
      <c r="B15" s="78">
        <f>IF(OR($B$7="(Multiple Items)",$B$7="(All)"),"N/A",MIN(100,P$10))</f>
        <v>84.454497998955972</v>
      </c>
    </row>
    <row r="16" spans="1:45" ht="14.4" customHeight="1" x14ac:dyDescent="0.25">
      <c r="A16" s="40" t="s">
        <v>386</v>
      </c>
      <c r="B16" s="79">
        <f>IF(OR($B$7="(Multiple Items)",$B$7="(All)"),"N/A",MIN(100,Q$10))</f>
        <v>36.403736377789308</v>
      </c>
    </row>
    <row r="17" spans="1:2" ht="14.4" customHeight="1" x14ac:dyDescent="0.25">
      <c r="A17" s="40" t="s">
        <v>387</v>
      </c>
      <c r="B17" s="79">
        <f>IF(OR($B$7="(Multiple Items)",$B$7="(All)"),"N/A",MIN(100,R$10))</f>
        <v>69.858196256381163</v>
      </c>
    </row>
    <row r="18" spans="1:2" ht="14.4" customHeight="1" x14ac:dyDescent="0.25">
      <c r="A18" s="41" t="s">
        <v>388</v>
      </c>
      <c r="B18" s="79">
        <f>IF(OR($B$7="(Multiple Items)",$B$7="(All)"),"N/A",MIN(100,S$10))</f>
        <v>92.065115486235399</v>
      </c>
    </row>
    <row r="19" spans="1:2" ht="14.4" customHeight="1" x14ac:dyDescent="0.25">
      <c r="A19" s="40" t="s">
        <v>389</v>
      </c>
      <c r="B19" s="79">
        <f>IF(OR($B$7="(Multiple Items)",$B$7="(All)"),"N/A",MIN(100,T$10))</f>
        <v>100</v>
      </c>
    </row>
    <row r="20" spans="1:2" ht="14.4" customHeight="1" x14ac:dyDescent="0.25">
      <c r="A20" s="39" t="s">
        <v>439</v>
      </c>
      <c r="B20" s="78">
        <f>IF(OR($B$7="(Multiple Items)",$B$7="(All)"),"N/A",MIN(100,U$10))</f>
        <v>82.648701323038864</v>
      </c>
    </row>
    <row r="21" spans="1:2" ht="14.4" customHeight="1" x14ac:dyDescent="0.25">
      <c r="A21" s="42" t="s">
        <v>440</v>
      </c>
      <c r="B21" s="79">
        <f>IF(OR($B$7="(Multiple Items)",$B$7="(All)"),"N/A",MIN(100,V$10))</f>
        <v>90.49102637237263</v>
      </c>
    </row>
    <row r="22" spans="1:2" ht="14.4" customHeight="1" x14ac:dyDescent="0.25">
      <c r="A22" s="42" t="s">
        <v>441</v>
      </c>
      <c r="B22" s="79">
        <f>IF(OR($B$7="(Multiple Items)",$B$7="(All)"),"N/A",MIN(100,W$10))</f>
        <v>92.307692307692307</v>
      </c>
    </row>
    <row r="23" spans="1:2" ht="14.4" customHeight="1" x14ac:dyDescent="0.25">
      <c r="A23" s="42" t="s">
        <v>442</v>
      </c>
      <c r="B23" s="79">
        <f>IF(OR($B$7="(Multiple Items)",$B$7="(All)"),"N/A",MIN(100,X$10))</f>
        <v>90.372721354166671</v>
      </c>
    </row>
    <row r="24" spans="1:2" ht="14.4" customHeight="1" x14ac:dyDescent="0.25">
      <c r="A24" s="42" t="s">
        <v>443</v>
      </c>
      <c r="B24" s="79">
        <f>IF(OR($B$7="(Multiple Items)",$B$7="(All)"),"N/A",MIN(100,Y$10))</f>
        <v>74.722455558834881</v>
      </c>
    </row>
    <row r="25" spans="1:2" ht="14.4" customHeight="1" x14ac:dyDescent="0.25">
      <c r="A25" s="42" t="s">
        <v>444</v>
      </c>
      <c r="B25" s="79">
        <f>IF(OR($B$7="(Multiple Items)",$B$7="(All)"),"N/A",MIN(100,Z$10))</f>
        <v>78.913869413653984</v>
      </c>
    </row>
    <row r="26" spans="1:2" ht="14.4" customHeight="1" x14ac:dyDescent="0.25">
      <c r="A26" s="42" t="s">
        <v>445</v>
      </c>
      <c r="B26" s="79">
        <f>IF(OR($B$7="(Multiple Items)",$B$7="(All)"),"N/A",MIN(100,AA$10))</f>
        <v>73.628794730861102</v>
      </c>
    </row>
    <row r="27" spans="1:2" ht="14.4" customHeight="1" x14ac:dyDescent="0.25">
      <c r="A27" s="42" t="s">
        <v>446</v>
      </c>
      <c r="B27" s="79">
        <f>IF(OR($B$7="(Multiple Items)",$B$7="(All)"),"N/A",MIN(100,AB$10))</f>
        <v>86.5604036465799</v>
      </c>
    </row>
    <row r="29" spans="1:2" ht="14.4" customHeight="1" x14ac:dyDescent="0.25">
      <c r="A29" s="99" t="s">
        <v>496</v>
      </c>
    </row>
    <row r="30" spans="1:2" ht="14.4" customHeight="1" x14ac:dyDescent="0.25">
      <c r="A30" s="13" t="s">
        <v>497</v>
      </c>
    </row>
    <row r="31" spans="1:2" ht="14.4" customHeight="1" x14ac:dyDescent="0.25">
      <c r="A31" s="98" t="s">
        <v>498</v>
      </c>
    </row>
    <row r="32" spans="1:2" ht="14.4" customHeight="1" x14ac:dyDescent="0.25">
      <c r="A32" s="98" t="s">
        <v>499</v>
      </c>
    </row>
    <row r="33" spans="1:1" ht="14.4" customHeight="1" x14ac:dyDescent="0.25">
      <c r="A33" s="13" t="s">
        <v>500</v>
      </c>
    </row>
    <row r="34" spans="1:1" ht="14.4" customHeight="1" x14ac:dyDescent="0.25">
      <c r="A34" s="13" t="s">
        <v>501</v>
      </c>
    </row>
    <row r="35" spans="1:1" ht="14.4" customHeight="1" x14ac:dyDescent="0.25">
      <c r="A35" s="105"/>
    </row>
  </sheetData>
  <mergeCells count="1">
    <mergeCell ref="B12:B13"/>
  </mergeCells>
  <hyperlinks>
    <hyperlink ref="G1" location="Contents!A1" display="Back to contents" xr:uid="{00000000-0004-0000-0E00-000000000000}"/>
  </hyperlinks>
  <pageMargins left="0.70866141732283472" right="0.70866141732283472" top="0.74803149606299213" bottom="0.74803149606299213" header="0.31496062992125984" footer="0.31496062992125984"/>
  <pageSetup paperSize="9" scale="93" orientation="landscape" r:id="rId2"/>
  <headerFooter alignWithMargins="0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Q17"/>
  <sheetViews>
    <sheetView topLeftCell="H1" workbookViewId="0">
      <selection activeCell="P2" sqref="P2"/>
    </sheetView>
  </sheetViews>
  <sheetFormatPr defaultRowHeight="13.2" x14ac:dyDescent="0.25"/>
  <sheetData>
    <row r="1" spans="1:43" s="70" customFormat="1" ht="14.4" x14ac:dyDescent="0.3">
      <c r="A1" s="70" t="s">
        <v>447</v>
      </c>
      <c r="B1" s="70" t="s">
        <v>533</v>
      </c>
      <c r="C1" s="70" t="s">
        <v>534</v>
      </c>
      <c r="D1" s="70" t="s">
        <v>535</v>
      </c>
      <c r="E1" s="70" t="s">
        <v>536</v>
      </c>
      <c r="F1" s="70" t="s">
        <v>537</v>
      </c>
      <c r="G1" s="70" t="s">
        <v>538</v>
      </c>
      <c r="H1" s="70" t="s">
        <v>539</v>
      </c>
      <c r="I1" s="70" t="s">
        <v>540</v>
      </c>
      <c r="J1" s="70" t="s">
        <v>541</v>
      </c>
      <c r="K1" s="70" t="s">
        <v>542</v>
      </c>
      <c r="L1" s="70" t="s">
        <v>543</v>
      </c>
      <c r="M1" s="70" t="s">
        <v>544</v>
      </c>
      <c r="N1" s="70" t="s">
        <v>545</v>
      </c>
      <c r="O1" s="70" t="s">
        <v>546</v>
      </c>
      <c r="P1" s="70" t="s">
        <v>547</v>
      </c>
      <c r="Q1" s="70" t="s">
        <v>548</v>
      </c>
      <c r="R1" s="70" t="s">
        <v>549</v>
      </c>
      <c r="S1" s="70" t="s">
        <v>550</v>
      </c>
      <c r="T1" s="70" t="s">
        <v>551</v>
      </c>
      <c r="U1" s="70" t="s">
        <v>552</v>
      </c>
      <c r="V1" s="70" t="s">
        <v>553</v>
      </c>
      <c r="W1" s="70" t="s">
        <v>554</v>
      </c>
      <c r="X1" s="70" t="s">
        <v>555</v>
      </c>
      <c r="Y1" s="70" t="s">
        <v>556</v>
      </c>
      <c r="Z1" s="70" t="s">
        <v>557</v>
      </c>
      <c r="AA1" s="70" t="s">
        <v>558</v>
      </c>
      <c r="AB1" s="70" t="s">
        <v>559</v>
      </c>
      <c r="AC1" s="70" t="s">
        <v>560</v>
      </c>
      <c r="AD1" s="70" t="s">
        <v>561</v>
      </c>
      <c r="AE1" s="70" t="s">
        <v>562</v>
      </c>
      <c r="AF1" s="70" t="s">
        <v>563</v>
      </c>
      <c r="AG1" s="70" t="s">
        <v>564</v>
      </c>
      <c r="AH1" s="70" t="s">
        <v>565</v>
      </c>
      <c r="AI1" s="70" t="s">
        <v>566</v>
      </c>
      <c r="AJ1" s="70" t="s">
        <v>567</v>
      </c>
      <c r="AK1" s="70" t="s">
        <v>568</v>
      </c>
      <c r="AL1" s="70" t="s">
        <v>569</v>
      </c>
      <c r="AM1" s="70" t="s">
        <v>570</v>
      </c>
      <c r="AN1" s="70" t="s">
        <v>571</v>
      </c>
      <c r="AO1" s="70" t="s">
        <v>572</v>
      </c>
      <c r="AP1" s="70" t="s">
        <v>573</v>
      </c>
      <c r="AQ1" s="70" t="s">
        <v>574</v>
      </c>
    </row>
    <row r="2" spans="1:43" x14ac:dyDescent="0.25">
      <c r="A2" t="s">
        <v>399</v>
      </c>
      <c r="B2">
        <v>59141</v>
      </c>
      <c r="C2">
        <v>120702</v>
      </c>
      <c r="D2">
        <v>401415</v>
      </c>
      <c r="E2">
        <v>326671</v>
      </c>
      <c r="F2">
        <v>416281</v>
      </c>
      <c r="G2">
        <v>724437</v>
      </c>
      <c r="H2">
        <v>766990</v>
      </c>
      <c r="I2">
        <v>663545</v>
      </c>
      <c r="J2">
        <v>701130</v>
      </c>
      <c r="K2">
        <v>517085</v>
      </c>
      <c r="L2">
        <v>489116</v>
      </c>
      <c r="M2">
        <v>907929</v>
      </c>
      <c r="N2">
        <v>4278584</v>
      </c>
      <c r="O2">
        <v>5186513</v>
      </c>
      <c r="P2">
        <v>40.156304107226518</v>
      </c>
      <c r="Q2">
        <v>73.050898747200876</v>
      </c>
      <c r="R2">
        <v>95.3407341959756</v>
      </c>
      <c r="S2">
        <v>112.0878253649097</v>
      </c>
      <c r="T2">
        <v>93.681656865988387</v>
      </c>
      <c r="U2">
        <v>96.072679434149677</v>
      </c>
      <c r="V2">
        <v>110.7526804086495</v>
      </c>
      <c r="W2">
        <v>91.135149686370767</v>
      </c>
      <c r="X2">
        <v>92.007464214289087</v>
      </c>
      <c r="Y2">
        <v>86.820701906383377</v>
      </c>
      <c r="Z2">
        <v>102.2649770115183</v>
      </c>
      <c r="AA2">
        <v>88.580080996623352</v>
      </c>
      <c r="AB2">
        <v>96.041791107762009</v>
      </c>
      <c r="AC2">
        <v>94.646124929287026</v>
      </c>
      <c r="AD2">
        <v>147277</v>
      </c>
      <c r="AE2">
        <v>165230</v>
      </c>
      <c r="AF2">
        <v>421032</v>
      </c>
      <c r="AG2">
        <v>291442</v>
      </c>
      <c r="AH2">
        <v>444357</v>
      </c>
      <c r="AI2">
        <v>754051</v>
      </c>
      <c r="AJ2">
        <v>692525</v>
      </c>
      <c r="AK2">
        <v>728089</v>
      </c>
      <c r="AL2">
        <v>762036</v>
      </c>
      <c r="AM2">
        <v>595578</v>
      </c>
      <c r="AN2">
        <v>478283</v>
      </c>
      <c r="AO2">
        <v>1024981</v>
      </c>
      <c r="AP2">
        <v>4454919</v>
      </c>
      <c r="AQ2">
        <v>5479900</v>
      </c>
    </row>
    <row r="3" spans="1:43" x14ac:dyDescent="0.25">
      <c r="A3" t="s">
        <v>400</v>
      </c>
      <c r="B3">
        <v>3556</v>
      </c>
      <c r="C3">
        <v>7641</v>
      </c>
      <c r="D3">
        <v>26176</v>
      </c>
      <c r="E3">
        <v>21827</v>
      </c>
      <c r="F3">
        <v>27343</v>
      </c>
      <c r="G3">
        <v>43000</v>
      </c>
      <c r="H3">
        <v>45145</v>
      </c>
      <c r="I3">
        <v>45287</v>
      </c>
      <c r="J3">
        <v>55020</v>
      </c>
      <c r="K3">
        <v>44119</v>
      </c>
      <c r="L3">
        <v>42294</v>
      </c>
      <c r="M3">
        <v>59200</v>
      </c>
      <c r="N3">
        <v>302208</v>
      </c>
      <c r="O3">
        <v>361408</v>
      </c>
      <c r="P3">
        <v>38.072805139186293</v>
      </c>
      <c r="Q3">
        <v>71.605285352825419</v>
      </c>
      <c r="R3">
        <v>94.246417512781733</v>
      </c>
      <c r="S3">
        <v>109.0205284451326</v>
      </c>
      <c r="T3">
        <v>101.76790233735299</v>
      </c>
      <c r="U3">
        <v>104.7069423137799</v>
      </c>
      <c r="V3">
        <v>114.1986238996256</v>
      </c>
      <c r="W3">
        <v>90.216741702856694</v>
      </c>
      <c r="X3">
        <v>96.544947270525896</v>
      </c>
      <c r="Y3">
        <v>91.954813564267695</v>
      </c>
      <c r="Z3">
        <v>110.5696583095867</v>
      </c>
      <c r="AA3">
        <v>87.307907854762121</v>
      </c>
      <c r="AB3">
        <v>100.4400366918813</v>
      </c>
      <c r="AC3">
        <v>98.024898966611516</v>
      </c>
      <c r="AD3">
        <v>9340</v>
      </c>
      <c r="AE3">
        <v>10671</v>
      </c>
      <c r="AF3">
        <v>27774</v>
      </c>
      <c r="AG3">
        <v>20021</v>
      </c>
      <c r="AH3">
        <v>26868</v>
      </c>
      <c r="AI3">
        <v>41067</v>
      </c>
      <c r="AJ3">
        <v>39532</v>
      </c>
      <c r="AK3">
        <v>50198</v>
      </c>
      <c r="AL3">
        <v>56989</v>
      </c>
      <c r="AM3">
        <v>47979</v>
      </c>
      <c r="AN3">
        <v>38251</v>
      </c>
      <c r="AO3">
        <v>67806</v>
      </c>
      <c r="AP3">
        <v>300884</v>
      </c>
      <c r="AQ3">
        <v>368690</v>
      </c>
    </row>
    <row r="4" spans="1:43" x14ac:dyDescent="0.25">
      <c r="A4" t="s">
        <v>401</v>
      </c>
      <c r="B4">
        <v>1007</v>
      </c>
      <c r="C4">
        <v>2222</v>
      </c>
      <c r="D4">
        <v>7900</v>
      </c>
      <c r="E4">
        <v>6501</v>
      </c>
      <c r="F4">
        <v>7248</v>
      </c>
      <c r="G4">
        <v>10190</v>
      </c>
      <c r="H4">
        <v>11170</v>
      </c>
      <c r="I4">
        <v>12027</v>
      </c>
      <c r="J4">
        <v>15162</v>
      </c>
      <c r="K4">
        <v>12388</v>
      </c>
      <c r="L4">
        <v>12640</v>
      </c>
      <c r="M4">
        <v>17630</v>
      </c>
      <c r="N4">
        <v>80825</v>
      </c>
      <c r="O4">
        <v>98455</v>
      </c>
      <c r="P4">
        <v>35.772646536412083</v>
      </c>
      <c r="Q4">
        <v>65.895610913404511</v>
      </c>
      <c r="R4">
        <v>89.86463428506427</v>
      </c>
      <c r="S4">
        <v>104.36667201798041</v>
      </c>
      <c r="T4">
        <v>95.456341367048594</v>
      </c>
      <c r="U4">
        <v>95.752678068032324</v>
      </c>
      <c r="V4">
        <v>94.317318247065771</v>
      </c>
      <c r="W4">
        <v>73.762649494020238</v>
      </c>
      <c r="X4">
        <v>80.756324900133151</v>
      </c>
      <c r="Y4">
        <v>75.453770252162258</v>
      </c>
      <c r="Z4">
        <v>95.489914633225055</v>
      </c>
      <c r="AA4">
        <v>83.13292780685623</v>
      </c>
      <c r="AB4">
        <v>85.246748863552469</v>
      </c>
      <c r="AC4">
        <v>84.860368901913461</v>
      </c>
      <c r="AD4">
        <v>2815</v>
      </c>
      <c r="AE4">
        <v>3372</v>
      </c>
      <c r="AF4">
        <v>8791</v>
      </c>
      <c r="AG4">
        <v>6229</v>
      </c>
      <c r="AH4">
        <v>7593</v>
      </c>
      <c r="AI4">
        <v>10642</v>
      </c>
      <c r="AJ4">
        <v>11843</v>
      </c>
      <c r="AK4">
        <v>16305</v>
      </c>
      <c r="AL4">
        <v>18775</v>
      </c>
      <c r="AM4">
        <v>16418</v>
      </c>
      <c r="AN4">
        <v>13237</v>
      </c>
      <c r="AO4">
        <v>21207</v>
      </c>
      <c r="AP4">
        <v>94813</v>
      </c>
      <c r="AQ4">
        <v>116020</v>
      </c>
    </row>
    <row r="5" spans="1:43" x14ac:dyDescent="0.25">
      <c r="A5" t="s">
        <v>402</v>
      </c>
      <c r="B5">
        <v>1318</v>
      </c>
      <c r="C5">
        <v>2527</v>
      </c>
      <c r="D5">
        <v>8769</v>
      </c>
      <c r="E5">
        <v>7667</v>
      </c>
      <c r="F5">
        <v>7161</v>
      </c>
      <c r="G5">
        <v>10500</v>
      </c>
      <c r="H5">
        <v>10299</v>
      </c>
      <c r="I5">
        <v>10384</v>
      </c>
      <c r="J5">
        <v>13485</v>
      </c>
      <c r="K5">
        <v>11107</v>
      </c>
      <c r="L5">
        <v>11696</v>
      </c>
      <c r="M5">
        <v>20281</v>
      </c>
      <c r="N5">
        <v>74632</v>
      </c>
      <c r="O5">
        <v>94913</v>
      </c>
      <c r="P5">
        <v>37.678673527730133</v>
      </c>
      <c r="Q5">
        <v>63.508419200804219</v>
      </c>
      <c r="R5">
        <v>83.11060562979813</v>
      </c>
      <c r="S5">
        <v>96.573875802997861</v>
      </c>
      <c r="T5">
        <v>73.123659756969261</v>
      </c>
      <c r="U5">
        <v>69.366453062033429</v>
      </c>
      <c r="V5">
        <v>70.180579216354346</v>
      </c>
      <c r="W5">
        <v>53.506466738805592</v>
      </c>
      <c r="X5">
        <v>55.61054064085117</v>
      </c>
      <c r="Y5">
        <v>51.918851960921799</v>
      </c>
      <c r="Z5">
        <v>64.373383235180796</v>
      </c>
      <c r="AA5">
        <v>78.102976855239348</v>
      </c>
      <c r="AB5">
        <v>60.763863445771563</v>
      </c>
      <c r="AC5">
        <v>63.789905235566913</v>
      </c>
      <c r="AD5">
        <v>3498</v>
      </c>
      <c r="AE5">
        <v>3979</v>
      </c>
      <c r="AF5">
        <v>10551</v>
      </c>
      <c r="AG5">
        <v>7939</v>
      </c>
      <c r="AH5">
        <v>9793</v>
      </c>
      <c r="AI5">
        <v>15137</v>
      </c>
      <c r="AJ5">
        <v>14675</v>
      </c>
      <c r="AK5">
        <v>19407</v>
      </c>
      <c r="AL5">
        <v>24249</v>
      </c>
      <c r="AM5">
        <v>21393</v>
      </c>
      <c r="AN5">
        <v>18169</v>
      </c>
      <c r="AO5">
        <v>25967</v>
      </c>
      <c r="AP5">
        <v>122823</v>
      </c>
      <c r="AQ5">
        <v>148790</v>
      </c>
    </row>
    <row r="6" spans="1:43" x14ac:dyDescent="0.25">
      <c r="A6" t="s">
        <v>403</v>
      </c>
      <c r="B6">
        <v>3952</v>
      </c>
      <c r="C6">
        <v>8232</v>
      </c>
      <c r="D6">
        <v>27088</v>
      </c>
      <c r="E6">
        <v>22267</v>
      </c>
      <c r="F6">
        <v>26052</v>
      </c>
      <c r="G6">
        <v>39589</v>
      </c>
      <c r="H6">
        <v>42690</v>
      </c>
      <c r="I6">
        <v>39400</v>
      </c>
      <c r="J6">
        <v>42827</v>
      </c>
      <c r="K6">
        <v>32681</v>
      </c>
      <c r="L6">
        <v>31467</v>
      </c>
      <c r="M6">
        <v>61539</v>
      </c>
      <c r="N6">
        <v>254706</v>
      </c>
      <c r="O6">
        <v>316245</v>
      </c>
      <c r="P6">
        <v>39.774557165861523</v>
      </c>
      <c r="Q6">
        <v>73.121335938887896</v>
      </c>
      <c r="R6">
        <v>90.680235672201391</v>
      </c>
      <c r="S6">
        <v>107.674081237911</v>
      </c>
      <c r="T6">
        <v>84.598149050170477</v>
      </c>
      <c r="U6">
        <v>88.514510575504175</v>
      </c>
      <c r="V6">
        <v>96.943409937324006</v>
      </c>
      <c r="W6">
        <v>77.810253574531956</v>
      </c>
      <c r="X6">
        <v>80.236435851318944</v>
      </c>
      <c r="Y6">
        <v>74.224392459686584</v>
      </c>
      <c r="Z6">
        <v>88.927511657481986</v>
      </c>
      <c r="AA6">
        <v>85.773422908594213</v>
      </c>
      <c r="AB6">
        <v>84.065825258099437</v>
      </c>
      <c r="AC6">
        <v>84.392762789208234</v>
      </c>
      <c r="AD6">
        <v>9936</v>
      </c>
      <c r="AE6">
        <v>11258</v>
      </c>
      <c r="AF6">
        <v>29872</v>
      </c>
      <c r="AG6">
        <v>20680</v>
      </c>
      <c r="AH6">
        <v>30795</v>
      </c>
      <c r="AI6">
        <v>44726</v>
      </c>
      <c r="AJ6">
        <v>44036</v>
      </c>
      <c r="AK6">
        <v>50636</v>
      </c>
      <c r="AL6">
        <v>53376</v>
      </c>
      <c r="AM6">
        <v>44030</v>
      </c>
      <c r="AN6">
        <v>35385</v>
      </c>
      <c r="AO6">
        <v>71746</v>
      </c>
      <c r="AP6">
        <v>302984</v>
      </c>
      <c r="AQ6">
        <v>374730</v>
      </c>
    </row>
    <row r="7" spans="1:43" x14ac:dyDescent="0.25">
      <c r="A7" t="s">
        <v>404</v>
      </c>
      <c r="B7">
        <v>3181</v>
      </c>
      <c r="C7">
        <v>6616</v>
      </c>
      <c r="D7">
        <v>22389</v>
      </c>
      <c r="E7">
        <v>18962</v>
      </c>
      <c r="F7">
        <v>25109</v>
      </c>
      <c r="G7">
        <v>39865</v>
      </c>
      <c r="H7">
        <v>40309</v>
      </c>
      <c r="I7">
        <v>39972</v>
      </c>
      <c r="J7">
        <v>42982</v>
      </c>
      <c r="K7">
        <v>30281</v>
      </c>
      <c r="L7">
        <v>27766</v>
      </c>
      <c r="M7">
        <v>51148</v>
      </c>
      <c r="N7">
        <v>246284</v>
      </c>
      <c r="O7">
        <v>297432</v>
      </c>
      <c r="P7">
        <v>40.429588205388917</v>
      </c>
      <c r="Q7">
        <v>72.639437856829161</v>
      </c>
      <c r="R7">
        <v>94.063524073607255</v>
      </c>
      <c r="S7">
        <v>108.8269054178145</v>
      </c>
      <c r="T7">
        <v>100.8596103635268</v>
      </c>
      <c r="U7">
        <v>106.9340128755365</v>
      </c>
      <c r="V7">
        <v>108.7052668482511</v>
      </c>
      <c r="W7">
        <v>90.694983323122997</v>
      </c>
      <c r="X7">
        <v>98.684421995178511</v>
      </c>
      <c r="Y7">
        <v>89.639146265652286</v>
      </c>
      <c r="Z7">
        <v>103.43851283388589</v>
      </c>
      <c r="AA7">
        <v>87.88014157589086</v>
      </c>
      <c r="AB7">
        <v>99.505470530245489</v>
      </c>
      <c r="AC7">
        <v>97.292205030911646</v>
      </c>
      <c r="AD7">
        <v>7868</v>
      </c>
      <c r="AE7">
        <v>9108</v>
      </c>
      <c r="AF7">
        <v>23802</v>
      </c>
      <c r="AG7">
        <v>17424</v>
      </c>
      <c r="AH7">
        <v>24895</v>
      </c>
      <c r="AI7">
        <v>37280</v>
      </c>
      <c r="AJ7">
        <v>37081</v>
      </c>
      <c r="AK7">
        <v>44073</v>
      </c>
      <c r="AL7">
        <v>43555</v>
      </c>
      <c r="AM7">
        <v>33781</v>
      </c>
      <c r="AN7">
        <v>26843</v>
      </c>
      <c r="AO7">
        <v>58202</v>
      </c>
      <c r="AP7">
        <v>247508</v>
      </c>
      <c r="AQ7">
        <v>305710</v>
      </c>
    </row>
    <row r="8" spans="1:43" x14ac:dyDescent="0.25">
      <c r="A8" t="s">
        <v>405</v>
      </c>
      <c r="B8">
        <v>6041</v>
      </c>
      <c r="C8">
        <v>13495</v>
      </c>
      <c r="D8">
        <v>45026</v>
      </c>
      <c r="E8">
        <v>35097</v>
      </c>
      <c r="F8">
        <v>41921</v>
      </c>
      <c r="G8">
        <v>72998</v>
      </c>
      <c r="H8">
        <v>79806</v>
      </c>
      <c r="I8">
        <v>65636</v>
      </c>
      <c r="J8">
        <v>63120</v>
      </c>
      <c r="K8">
        <v>47344</v>
      </c>
      <c r="L8">
        <v>41381</v>
      </c>
      <c r="M8">
        <v>99659</v>
      </c>
      <c r="N8">
        <v>412206</v>
      </c>
      <c r="O8">
        <v>511865</v>
      </c>
      <c r="P8">
        <v>37.255627505396241</v>
      </c>
      <c r="Q8">
        <v>72.503089238704135</v>
      </c>
      <c r="R8">
        <v>97.286201979171167</v>
      </c>
      <c r="S8">
        <v>112.9683275395906</v>
      </c>
      <c r="T8">
        <v>93.573660714285708</v>
      </c>
      <c r="U8">
        <v>92.083154628251378</v>
      </c>
      <c r="V8">
        <v>100.3785925413496</v>
      </c>
      <c r="W8">
        <v>82.607765401799767</v>
      </c>
      <c r="X8">
        <v>80.075102123664777</v>
      </c>
      <c r="Y8">
        <v>74.920876060260795</v>
      </c>
      <c r="Z8">
        <v>83.937119675456387</v>
      </c>
      <c r="AA8">
        <v>88.840057765337235</v>
      </c>
      <c r="AB8">
        <v>86.898758727695892</v>
      </c>
      <c r="AC8">
        <v>87.270045862956707</v>
      </c>
      <c r="AD8">
        <v>16215</v>
      </c>
      <c r="AE8">
        <v>18613</v>
      </c>
      <c r="AF8">
        <v>46282</v>
      </c>
      <c r="AG8">
        <v>31068</v>
      </c>
      <c r="AH8">
        <v>44800</v>
      </c>
      <c r="AI8">
        <v>79274</v>
      </c>
      <c r="AJ8">
        <v>79505</v>
      </c>
      <c r="AK8">
        <v>79455</v>
      </c>
      <c r="AL8">
        <v>78826</v>
      </c>
      <c r="AM8">
        <v>63192</v>
      </c>
      <c r="AN8">
        <v>49300</v>
      </c>
      <c r="AO8">
        <v>112178</v>
      </c>
      <c r="AP8">
        <v>474352</v>
      </c>
      <c r="AQ8">
        <v>586530</v>
      </c>
    </row>
    <row r="9" spans="1:43" x14ac:dyDescent="0.25">
      <c r="A9" t="s">
        <v>406</v>
      </c>
      <c r="B9">
        <v>15605</v>
      </c>
      <c r="C9">
        <v>27812</v>
      </c>
      <c r="D9">
        <v>89532</v>
      </c>
      <c r="E9">
        <v>70711</v>
      </c>
      <c r="F9">
        <v>95221</v>
      </c>
      <c r="G9">
        <v>181492</v>
      </c>
      <c r="H9">
        <v>188903</v>
      </c>
      <c r="I9">
        <v>150891</v>
      </c>
      <c r="J9">
        <v>155175</v>
      </c>
      <c r="K9">
        <v>108648</v>
      </c>
      <c r="L9">
        <v>95573</v>
      </c>
      <c r="M9">
        <v>203660</v>
      </c>
      <c r="N9">
        <v>975903</v>
      </c>
      <c r="O9">
        <v>1179563</v>
      </c>
      <c r="P9">
        <v>47.219196320503507</v>
      </c>
      <c r="Q9">
        <v>76.720642189180992</v>
      </c>
      <c r="R9">
        <v>99.023392136260583</v>
      </c>
      <c r="S9">
        <v>117.2847901807928</v>
      </c>
      <c r="T9">
        <v>90.088649630547692</v>
      </c>
      <c r="U9">
        <v>92.356700863051614</v>
      </c>
      <c r="V9">
        <v>120.2070659505689</v>
      </c>
      <c r="W9">
        <v>101.0216583536973</v>
      </c>
      <c r="X9">
        <v>99.247846192221346</v>
      </c>
      <c r="Y9">
        <v>98.12329534165417</v>
      </c>
      <c r="Z9">
        <v>107.10019386577321</v>
      </c>
      <c r="AA9">
        <v>92.571044162833402</v>
      </c>
      <c r="AB9">
        <v>101.12607198073439</v>
      </c>
      <c r="AC9">
        <v>99.537821508134741</v>
      </c>
      <c r="AD9">
        <v>33048</v>
      </c>
      <c r="AE9">
        <v>36251</v>
      </c>
      <c r="AF9">
        <v>90415</v>
      </c>
      <c r="AG9">
        <v>60290</v>
      </c>
      <c r="AH9">
        <v>105697</v>
      </c>
      <c r="AI9">
        <v>196512</v>
      </c>
      <c r="AJ9">
        <v>157148</v>
      </c>
      <c r="AK9">
        <v>149365</v>
      </c>
      <c r="AL9">
        <v>156351</v>
      </c>
      <c r="AM9">
        <v>110726</v>
      </c>
      <c r="AN9">
        <v>89237</v>
      </c>
      <c r="AO9">
        <v>220004</v>
      </c>
      <c r="AP9">
        <v>965036</v>
      </c>
      <c r="AQ9">
        <v>1185040</v>
      </c>
    </row>
    <row r="10" spans="1:43" x14ac:dyDescent="0.25">
      <c r="A10" t="s">
        <v>407</v>
      </c>
      <c r="B10">
        <v>2806</v>
      </c>
      <c r="C10">
        <v>6158</v>
      </c>
      <c r="D10">
        <v>21604</v>
      </c>
      <c r="E10">
        <v>17968</v>
      </c>
      <c r="F10">
        <v>20622</v>
      </c>
      <c r="G10">
        <v>31428</v>
      </c>
      <c r="H10">
        <v>33315</v>
      </c>
      <c r="I10">
        <v>32913</v>
      </c>
      <c r="J10">
        <v>40295</v>
      </c>
      <c r="K10">
        <v>31748</v>
      </c>
      <c r="L10">
        <v>30194</v>
      </c>
      <c r="M10">
        <v>48536</v>
      </c>
      <c r="N10">
        <v>220515</v>
      </c>
      <c r="O10">
        <v>269051</v>
      </c>
      <c r="P10">
        <v>36.403736377789308</v>
      </c>
      <c r="Q10">
        <v>69.858196256381163</v>
      </c>
      <c r="R10">
        <v>92.065115486235399</v>
      </c>
      <c r="S10">
        <v>102.7858818145415</v>
      </c>
      <c r="T10">
        <v>90.49102637237263</v>
      </c>
      <c r="U10">
        <v>92.307692307692307</v>
      </c>
      <c r="V10">
        <v>90.372721354166671</v>
      </c>
      <c r="W10">
        <v>74.722455558834881</v>
      </c>
      <c r="X10">
        <v>78.913869413653984</v>
      </c>
      <c r="Y10">
        <v>73.628794730861102</v>
      </c>
      <c r="Z10">
        <v>86.5604036465799</v>
      </c>
      <c r="AA10">
        <v>84.454497998955972</v>
      </c>
      <c r="AB10">
        <v>82.648701323038864</v>
      </c>
      <c r="AC10">
        <v>82.968730726532627</v>
      </c>
      <c r="AD10">
        <v>7708</v>
      </c>
      <c r="AE10">
        <v>8815</v>
      </c>
      <c r="AF10">
        <v>23466</v>
      </c>
      <c r="AG10">
        <v>17481</v>
      </c>
      <c r="AH10">
        <v>22789</v>
      </c>
      <c r="AI10">
        <v>34047</v>
      </c>
      <c r="AJ10">
        <v>36864</v>
      </c>
      <c r="AK10">
        <v>44047</v>
      </c>
      <c r="AL10">
        <v>51062</v>
      </c>
      <c r="AM10">
        <v>43119</v>
      </c>
      <c r="AN10">
        <v>34882</v>
      </c>
      <c r="AO10">
        <v>57470</v>
      </c>
      <c r="AP10">
        <v>266810</v>
      </c>
      <c r="AQ10">
        <v>324280</v>
      </c>
    </row>
    <row r="11" spans="1:43" x14ac:dyDescent="0.25">
      <c r="A11" t="s">
        <v>408</v>
      </c>
      <c r="B11">
        <v>8170</v>
      </c>
      <c r="C11">
        <v>15798</v>
      </c>
      <c r="D11">
        <v>51313</v>
      </c>
      <c r="E11">
        <v>41532</v>
      </c>
      <c r="F11">
        <v>53801</v>
      </c>
      <c r="G11">
        <v>86455</v>
      </c>
      <c r="H11">
        <v>93763</v>
      </c>
      <c r="I11">
        <v>89105</v>
      </c>
      <c r="J11">
        <v>96511</v>
      </c>
      <c r="K11">
        <v>68588</v>
      </c>
      <c r="L11">
        <v>58982</v>
      </c>
      <c r="M11">
        <v>116813</v>
      </c>
      <c r="N11">
        <v>547205</v>
      </c>
      <c r="O11">
        <v>664018</v>
      </c>
      <c r="P11">
        <v>42.104720676149249</v>
      </c>
      <c r="Q11">
        <v>74.123774222305642</v>
      </c>
      <c r="R11">
        <v>96.244959204726626</v>
      </c>
      <c r="S11">
        <v>108.6912145717202</v>
      </c>
      <c r="T11">
        <v>104.74660748009271</v>
      </c>
      <c r="U11">
        <v>107.0424802208823</v>
      </c>
      <c r="V11">
        <v>110.4809822312297</v>
      </c>
      <c r="W11">
        <v>94.923830829871093</v>
      </c>
      <c r="X11">
        <v>100.7390165234909</v>
      </c>
      <c r="Y11">
        <v>96.061624649859951</v>
      </c>
      <c r="Z11">
        <v>109.8034105294512</v>
      </c>
      <c r="AA11">
        <v>88.332085630241295</v>
      </c>
      <c r="AB11">
        <v>102.8992811031484</v>
      </c>
      <c r="AC11">
        <v>99.998192852732558</v>
      </c>
      <c r="AD11">
        <v>19404</v>
      </c>
      <c r="AE11">
        <v>21313</v>
      </c>
      <c r="AF11">
        <v>53315</v>
      </c>
      <c r="AG11">
        <v>38211</v>
      </c>
      <c r="AH11">
        <v>51363</v>
      </c>
      <c r="AI11">
        <v>80767</v>
      </c>
      <c r="AJ11">
        <v>84868</v>
      </c>
      <c r="AK11">
        <v>93870</v>
      </c>
      <c r="AL11">
        <v>95803</v>
      </c>
      <c r="AM11">
        <v>71400</v>
      </c>
      <c r="AN11">
        <v>53716</v>
      </c>
      <c r="AO11">
        <v>132243</v>
      </c>
      <c r="AP11">
        <v>531787</v>
      </c>
      <c r="AQ11">
        <v>664030</v>
      </c>
    </row>
    <row r="12" spans="1:43" x14ac:dyDescent="0.25">
      <c r="A12" t="s">
        <v>409</v>
      </c>
      <c r="B12">
        <v>9003</v>
      </c>
      <c r="C12">
        <v>20126</v>
      </c>
      <c r="D12">
        <v>66510</v>
      </c>
      <c r="E12">
        <v>52266</v>
      </c>
      <c r="F12">
        <v>65903</v>
      </c>
      <c r="G12">
        <v>135602</v>
      </c>
      <c r="H12">
        <v>146180</v>
      </c>
      <c r="I12">
        <v>110991</v>
      </c>
      <c r="J12">
        <v>99353</v>
      </c>
      <c r="K12">
        <v>68214</v>
      </c>
      <c r="L12">
        <v>63880</v>
      </c>
      <c r="M12">
        <v>147905</v>
      </c>
      <c r="N12">
        <v>690123</v>
      </c>
      <c r="O12">
        <v>838028</v>
      </c>
      <c r="P12">
        <v>35.829983682890912</v>
      </c>
      <c r="Q12">
        <v>72.278685580894233</v>
      </c>
      <c r="R12">
        <v>94.577876370462008</v>
      </c>
      <c r="S12">
        <v>112.77105314259821</v>
      </c>
      <c r="T12">
        <v>82.23894379554757</v>
      </c>
      <c r="U12">
        <v>88.961929316984524</v>
      </c>
      <c r="V12">
        <v>112.67323374801521</v>
      </c>
      <c r="W12">
        <v>93.802609783306849</v>
      </c>
      <c r="X12">
        <v>88.32869551301998</v>
      </c>
      <c r="Y12">
        <v>80.326421026601196</v>
      </c>
      <c r="Z12">
        <v>93.063912239040803</v>
      </c>
      <c r="AA12">
        <v>87.186545784652381</v>
      </c>
      <c r="AB12">
        <v>92.427022451745628</v>
      </c>
      <c r="AC12">
        <v>91.456821381410222</v>
      </c>
      <c r="AD12">
        <v>25127</v>
      </c>
      <c r="AE12">
        <v>27845</v>
      </c>
      <c r="AF12">
        <v>70323</v>
      </c>
      <c r="AG12">
        <v>46347</v>
      </c>
      <c r="AH12">
        <v>80136</v>
      </c>
      <c r="AI12">
        <v>152427</v>
      </c>
      <c r="AJ12">
        <v>129738</v>
      </c>
      <c r="AK12">
        <v>118324</v>
      </c>
      <c r="AL12">
        <v>112481</v>
      </c>
      <c r="AM12">
        <v>84921</v>
      </c>
      <c r="AN12">
        <v>68641</v>
      </c>
      <c r="AO12">
        <v>169642</v>
      </c>
      <c r="AP12">
        <v>746668</v>
      </c>
      <c r="AQ12">
        <v>916310</v>
      </c>
    </row>
    <row r="13" spans="1:43" x14ac:dyDescent="0.25">
      <c r="A13" t="s">
        <v>410</v>
      </c>
      <c r="B13">
        <v>127</v>
      </c>
      <c r="C13">
        <v>470</v>
      </c>
      <c r="D13">
        <v>1488</v>
      </c>
      <c r="E13">
        <v>1233</v>
      </c>
      <c r="F13">
        <v>1323</v>
      </c>
      <c r="G13">
        <v>2038</v>
      </c>
      <c r="H13">
        <v>2125</v>
      </c>
      <c r="I13">
        <v>2254</v>
      </c>
      <c r="J13">
        <v>3030</v>
      </c>
      <c r="K13">
        <v>2439</v>
      </c>
      <c r="L13">
        <v>2271</v>
      </c>
      <c r="M13">
        <v>3318</v>
      </c>
      <c r="N13">
        <v>15480</v>
      </c>
      <c r="O13">
        <v>18798</v>
      </c>
      <c r="P13">
        <v>22.438162544169611</v>
      </c>
      <c r="Q13">
        <v>76.797385620915037</v>
      </c>
      <c r="R13">
        <v>92.136222910216716</v>
      </c>
      <c r="S13">
        <v>101.81668042939719</v>
      </c>
      <c r="T13">
        <v>97.065297138664704</v>
      </c>
      <c r="U13">
        <v>81.552621048419368</v>
      </c>
      <c r="V13">
        <v>85.89329021827001</v>
      </c>
      <c r="W13">
        <v>72.151088348271443</v>
      </c>
      <c r="X13">
        <v>85.690045248868785</v>
      </c>
      <c r="Y13">
        <v>82.482245519107209</v>
      </c>
      <c r="Z13">
        <v>87.921022067363538</v>
      </c>
      <c r="AA13">
        <v>82.867132867132867</v>
      </c>
      <c r="AB13">
        <v>83.513163573586539</v>
      </c>
      <c r="AC13">
        <v>83.398402839396624</v>
      </c>
      <c r="AD13">
        <v>566</v>
      </c>
      <c r="AE13">
        <v>612</v>
      </c>
      <c r="AF13">
        <v>1615</v>
      </c>
      <c r="AG13">
        <v>1211</v>
      </c>
      <c r="AH13">
        <v>1363</v>
      </c>
      <c r="AI13">
        <v>2499</v>
      </c>
      <c r="AJ13">
        <v>2474</v>
      </c>
      <c r="AK13">
        <v>3124</v>
      </c>
      <c r="AL13">
        <v>3536</v>
      </c>
      <c r="AM13">
        <v>2957</v>
      </c>
      <c r="AN13">
        <v>2583</v>
      </c>
      <c r="AO13">
        <v>4004</v>
      </c>
      <c r="AP13">
        <v>18536</v>
      </c>
      <c r="AQ13">
        <v>22540</v>
      </c>
    </row>
    <row r="14" spans="1:43" x14ac:dyDescent="0.25">
      <c r="A14" t="s">
        <v>411</v>
      </c>
      <c r="B14">
        <v>409</v>
      </c>
      <c r="C14">
        <v>584</v>
      </c>
      <c r="D14">
        <v>1830</v>
      </c>
      <c r="E14">
        <v>1463</v>
      </c>
      <c r="F14">
        <v>1607</v>
      </c>
      <c r="G14">
        <v>2569</v>
      </c>
      <c r="H14">
        <v>2557</v>
      </c>
      <c r="I14">
        <v>2755</v>
      </c>
      <c r="J14">
        <v>3089</v>
      </c>
      <c r="K14">
        <v>2448</v>
      </c>
      <c r="L14">
        <v>2448</v>
      </c>
      <c r="M14">
        <v>4286</v>
      </c>
      <c r="N14">
        <v>17473</v>
      </c>
      <c r="O14">
        <v>21759</v>
      </c>
      <c r="P14">
        <v>68.624161073825505</v>
      </c>
      <c r="Q14">
        <v>79.672578444747614</v>
      </c>
      <c r="R14">
        <v>94.524793388429757</v>
      </c>
      <c r="S14">
        <v>107.6526857983812</v>
      </c>
      <c r="T14">
        <v>102.8150991682662</v>
      </c>
      <c r="U14">
        <v>96.943396226415089</v>
      </c>
      <c r="V14">
        <v>94.215180545320564</v>
      </c>
      <c r="W14">
        <v>86.30952380952381</v>
      </c>
      <c r="X14">
        <v>94.378246257256336</v>
      </c>
      <c r="Y14">
        <v>89.34306569343066</v>
      </c>
      <c r="Z14">
        <v>112.0879120879121</v>
      </c>
      <c r="AA14">
        <v>92.690311418685127</v>
      </c>
      <c r="AB14">
        <v>95.397466695785113</v>
      </c>
      <c r="AC14">
        <v>94.851787271142115</v>
      </c>
      <c r="AD14">
        <v>596</v>
      </c>
      <c r="AE14">
        <v>733</v>
      </c>
      <c r="AF14">
        <v>1936</v>
      </c>
      <c r="AG14">
        <v>1359</v>
      </c>
      <c r="AH14">
        <v>1563</v>
      </c>
      <c r="AI14">
        <v>2650</v>
      </c>
      <c r="AJ14">
        <v>2714</v>
      </c>
      <c r="AK14">
        <v>3192</v>
      </c>
      <c r="AL14">
        <v>3273</v>
      </c>
      <c r="AM14">
        <v>2740</v>
      </c>
      <c r="AN14">
        <v>2184</v>
      </c>
      <c r="AO14">
        <v>4624</v>
      </c>
      <c r="AP14">
        <v>18316</v>
      </c>
      <c r="AQ14">
        <v>22940</v>
      </c>
    </row>
    <row r="15" spans="1:43" x14ac:dyDescent="0.25">
      <c r="A15" t="s">
        <v>412</v>
      </c>
      <c r="B15">
        <v>3560</v>
      </c>
      <c r="C15">
        <v>8279</v>
      </c>
      <c r="D15">
        <v>28395</v>
      </c>
      <c r="E15">
        <v>23412</v>
      </c>
      <c r="F15">
        <v>29978</v>
      </c>
      <c r="G15">
        <v>47141</v>
      </c>
      <c r="H15">
        <v>48534</v>
      </c>
      <c r="I15">
        <v>42779</v>
      </c>
      <c r="J15">
        <v>49323</v>
      </c>
      <c r="K15">
        <v>38517</v>
      </c>
      <c r="L15">
        <v>38466</v>
      </c>
      <c r="M15">
        <v>63646</v>
      </c>
      <c r="N15">
        <v>294738</v>
      </c>
      <c r="O15">
        <v>358384</v>
      </c>
      <c r="P15">
        <v>33.619794125979787</v>
      </c>
      <c r="Q15">
        <v>69.33835845896148</v>
      </c>
      <c r="R15">
        <v>91.522965350523776</v>
      </c>
      <c r="S15">
        <v>107.84467271638491</v>
      </c>
      <c r="T15">
        <v>85.213189312109151</v>
      </c>
      <c r="U15">
        <v>86.446490134233116</v>
      </c>
      <c r="V15">
        <v>98.656367517024094</v>
      </c>
      <c r="W15">
        <v>81.865850157879635</v>
      </c>
      <c r="X15">
        <v>82.867943548387103</v>
      </c>
      <c r="Y15">
        <v>78.372604077646201</v>
      </c>
      <c r="Z15">
        <v>90.382762752884233</v>
      </c>
      <c r="AA15">
        <v>84.564792793271593</v>
      </c>
      <c r="AB15">
        <v>86.083291713762492</v>
      </c>
      <c r="AC15">
        <v>85.809649227822334</v>
      </c>
      <c r="AD15">
        <v>10589</v>
      </c>
      <c r="AE15">
        <v>11940</v>
      </c>
      <c r="AF15">
        <v>31025</v>
      </c>
      <c r="AG15">
        <v>21709</v>
      </c>
      <c r="AH15">
        <v>35180</v>
      </c>
      <c r="AI15">
        <v>54532</v>
      </c>
      <c r="AJ15">
        <v>49195</v>
      </c>
      <c r="AK15">
        <v>52255</v>
      </c>
      <c r="AL15">
        <v>59520</v>
      </c>
      <c r="AM15">
        <v>49146</v>
      </c>
      <c r="AN15">
        <v>42559</v>
      </c>
      <c r="AO15">
        <v>75263</v>
      </c>
      <c r="AP15">
        <v>342387</v>
      </c>
      <c r="AQ15">
        <v>417650</v>
      </c>
    </row>
    <row r="16" spans="1:43" x14ac:dyDescent="0.25">
      <c r="A16" t="s">
        <v>413</v>
      </c>
      <c r="B16">
        <v>263</v>
      </c>
      <c r="C16">
        <v>445</v>
      </c>
      <c r="D16">
        <v>1774</v>
      </c>
      <c r="E16">
        <v>1424</v>
      </c>
      <c r="F16">
        <v>1650</v>
      </c>
      <c r="G16">
        <v>2318</v>
      </c>
      <c r="H16">
        <v>2513</v>
      </c>
      <c r="I16">
        <v>3157</v>
      </c>
      <c r="J16">
        <v>3966</v>
      </c>
      <c r="K16">
        <v>3254</v>
      </c>
      <c r="L16">
        <v>3117</v>
      </c>
      <c r="M16">
        <v>3906</v>
      </c>
      <c r="N16">
        <v>19975</v>
      </c>
      <c r="O16">
        <v>23881</v>
      </c>
      <c r="P16">
        <v>46.384479717813051</v>
      </c>
      <c r="Q16">
        <v>61.805555555555557</v>
      </c>
      <c r="R16">
        <v>95.120643431635386</v>
      </c>
      <c r="S16">
        <v>96.673455532925999</v>
      </c>
      <c r="T16">
        <v>108.4099868593955</v>
      </c>
      <c r="U16">
        <v>93.054997992773991</v>
      </c>
      <c r="V16">
        <v>88.113604488078536</v>
      </c>
      <c r="W16">
        <v>82.256383533090144</v>
      </c>
      <c r="X16">
        <v>93.537735849056602</v>
      </c>
      <c r="Y16">
        <v>86.175847457627114</v>
      </c>
      <c r="Z16">
        <v>94.569174757281559</v>
      </c>
      <c r="AA16">
        <v>84.454054054054055</v>
      </c>
      <c r="AB16">
        <v>90.733590733590731</v>
      </c>
      <c r="AC16">
        <v>89.643393393393396</v>
      </c>
      <c r="AD16">
        <v>567</v>
      </c>
      <c r="AE16">
        <v>720</v>
      </c>
      <c r="AF16">
        <v>1865</v>
      </c>
      <c r="AG16">
        <v>1473</v>
      </c>
      <c r="AH16">
        <v>1522</v>
      </c>
      <c r="AI16">
        <v>2491</v>
      </c>
      <c r="AJ16">
        <v>2852</v>
      </c>
      <c r="AK16">
        <v>3838</v>
      </c>
      <c r="AL16">
        <v>4240</v>
      </c>
      <c r="AM16">
        <v>3776</v>
      </c>
      <c r="AN16">
        <v>3296</v>
      </c>
      <c r="AO16">
        <v>4625</v>
      </c>
      <c r="AP16">
        <v>22015</v>
      </c>
      <c r="AQ16">
        <v>26640</v>
      </c>
    </row>
    <row r="17" spans="1:15" x14ac:dyDescent="0.25">
      <c r="A17" t="s">
        <v>414</v>
      </c>
      <c r="B17">
        <v>143</v>
      </c>
      <c r="C17">
        <v>297</v>
      </c>
      <c r="D17">
        <v>1621</v>
      </c>
      <c r="E17">
        <v>4341</v>
      </c>
      <c r="F17">
        <v>11342</v>
      </c>
      <c r="G17">
        <v>19252</v>
      </c>
      <c r="H17">
        <v>19681</v>
      </c>
      <c r="I17">
        <v>15994</v>
      </c>
      <c r="J17">
        <v>17792</v>
      </c>
      <c r="K17">
        <v>15309</v>
      </c>
      <c r="L17">
        <v>26941</v>
      </c>
      <c r="M17">
        <v>6402</v>
      </c>
      <c r="N17">
        <v>126311</v>
      </c>
      <c r="O17">
        <v>132713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75"/>
  <sheetViews>
    <sheetView workbookViewId="0"/>
  </sheetViews>
  <sheetFormatPr defaultColWidth="8.6640625" defaultRowHeight="14.4" customHeight="1" x14ac:dyDescent="0.25"/>
  <cols>
    <col min="1" max="1" width="21.88671875" style="13" customWidth="1"/>
    <col min="2" max="2" width="18" style="13" customWidth="1"/>
    <col min="3" max="5" width="10.5546875" style="13" customWidth="1"/>
    <col min="6" max="6" width="17.6640625" style="13" customWidth="1"/>
    <col min="7" max="7" width="10.5546875" style="13" customWidth="1"/>
    <col min="8" max="8" width="10.6640625" style="13" customWidth="1"/>
    <col min="9" max="16384" width="8.6640625" style="13"/>
  </cols>
  <sheetData>
    <row r="1" spans="1:14" s="8" customFormat="1" ht="20.100000000000001" customHeight="1" x14ac:dyDescent="0.3">
      <c r="A1" s="4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180" t="s">
        <v>79</v>
      </c>
      <c r="M1" s="5"/>
    </row>
    <row r="2" spans="1:14" s="8" customFormat="1" ht="15.6" x14ac:dyDescent="0.3">
      <c r="A2" s="46" t="s">
        <v>491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8" customFormat="1" ht="13.8" x14ac:dyDescent="0.25">
      <c r="A3" s="6" t="s">
        <v>575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8" customFormat="1" ht="15" customHeight="1" x14ac:dyDescent="0.25">
      <c r="A4" s="6" t="s">
        <v>576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8" customFormat="1" ht="13.8" x14ac:dyDescent="0.2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s="8" customFormat="1" ht="16.5" customHeight="1" x14ac:dyDescent="0.25">
      <c r="A6" s="6"/>
      <c r="B6" s="51" t="s">
        <v>577</v>
      </c>
      <c r="C6" s="5"/>
      <c r="D6" s="5"/>
      <c r="E6" s="136"/>
      <c r="F6" s="136"/>
      <c r="G6" s="136"/>
      <c r="H6" s="136"/>
      <c r="I6" s="5"/>
      <c r="J6" s="5"/>
      <c r="K6" s="5"/>
      <c r="L6" s="5"/>
      <c r="M6" s="5"/>
      <c r="N6" s="5"/>
    </row>
    <row r="7" spans="1:14" s="8" customFormat="1" ht="13.8" x14ac:dyDescent="0.25">
      <c r="A7" s="38" t="s">
        <v>384</v>
      </c>
      <c r="B7" t="s">
        <v>397</v>
      </c>
      <c r="C7" s="35"/>
      <c r="D7" s="5"/>
      <c r="E7" s="136"/>
      <c r="F7" s="136"/>
      <c r="G7" s="136"/>
      <c r="H7" s="136"/>
      <c r="I7" s="5"/>
      <c r="J7" s="5"/>
      <c r="K7" s="5"/>
      <c r="L7" s="5"/>
      <c r="M7" s="5"/>
    </row>
    <row r="8" spans="1:14" s="8" customFormat="1" ht="14.4" customHeight="1" x14ac:dyDescent="0.25">
      <c r="A8" s="7"/>
      <c r="B8" s="191" t="str">
        <f>IF(OR($B$7="(Multiple Items)",$B$7="(All)"),"Please select one option","")</f>
        <v/>
      </c>
      <c r="C8" s="7"/>
      <c r="D8" s="7"/>
      <c r="E8" s="136"/>
      <c r="F8" s="136"/>
      <c r="G8" s="136"/>
      <c r="H8" s="136"/>
      <c r="I8" s="7"/>
      <c r="J8" s="7"/>
      <c r="K8" s="7"/>
      <c r="L8" s="7"/>
      <c r="M8" s="7"/>
    </row>
    <row r="9" spans="1:14" s="8" customFormat="1" ht="13.2" hidden="1" x14ac:dyDescent="0.25">
      <c r="A9" s="20" t="s">
        <v>463</v>
      </c>
      <c r="B9" t="s">
        <v>578</v>
      </c>
      <c r="C9" t="s">
        <v>579</v>
      </c>
      <c r="D9" t="s">
        <v>580</v>
      </c>
      <c r="E9" t="s">
        <v>581</v>
      </c>
      <c r="F9" t="s">
        <v>582</v>
      </c>
      <c r="G9" t="s">
        <v>583</v>
      </c>
      <c r="H9" t="s">
        <v>584</v>
      </c>
      <c r="I9" t="s">
        <v>585</v>
      </c>
      <c r="J9" t="s">
        <v>586</v>
      </c>
      <c r="K9" t="s">
        <v>587</v>
      </c>
      <c r="L9" t="s">
        <v>588</v>
      </c>
      <c r="M9" t="s">
        <v>589</v>
      </c>
      <c r="N9" t="s">
        <v>590</v>
      </c>
    </row>
    <row r="10" spans="1:14" s="8" customFormat="1" ht="13.2" hidden="1" x14ac:dyDescent="0.25">
      <c r="A10" s="21" t="s">
        <v>399</v>
      </c>
      <c r="B10">
        <v>196452</v>
      </c>
      <c r="C10">
        <v>172009</v>
      </c>
      <c r="D10">
        <v>165774</v>
      </c>
      <c r="E10">
        <v>190215</v>
      </c>
      <c r="F10">
        <v>177077</v>
      </c>
      <c r="G10">
        <v>6402</v>
      </c>
      <c r="H10">
        <v>907929</v>
      </c>
      <c r="I10">
        <v>86.677138117256717</v>
      </c>
      <c r="J10">
        <v>85.505574970049764</v>
      </c>
      <c r="K10">
        <v>87.502309304252819</v>
      </c>
      <c r="L10">
        <v>91.545025338935332</v>
      </c>
      <c r="M10">
        <v>88.568613328531697</v>
      </c>
      <c r="N10">
        <v>88.580080996623352</v>
      </c>
    </row>
    <row r="11" spans="1:14" s="8" customFormat="1" ht="13.2" hidden="1" x14ac:dyDescent="0.25">
      <c r="A11" s="21" t="s">
        <v>400</v>
      </c>
      <c r="B11">
        <v>19442</v>
      </c>
      <c r="C11">
        <v>12722</v>
      </c>
      <c r="D11">
        <v>11474</v>
      </c>
      <c r="E11">
        <v>8663</v>
      </c>
      <c r="F11">
        <v>6899</v>
      </c>
      <c r="G11"/>
      <c r="H11">
        <v>59200</v>
      </c>
      <c r="I11">
        <v>85.003497726477789</v>
      </c>
      <c r="J11">
        <v>84.034612589999341</v>
      </c>
      <c r="K11">
        <v>92.057124518613605</v>
      </c>
      <c r="L11">
        <v>91.208675510633825</v>
      </c>
      <c r="M11">
        <v>88.076088344184853</v>
      </c>
      <c r="N11">
        <v>87.307907854762121</v>
      </c>
    </row>
    <row r="12" spans="1:14" s="8" customFormat="1" ht="13.2" hidden="1" x14ac:dyDescent="0.25">
      <c r="A12" s="21" t="s">
        <v>401</v>
      </c>
      <c r="B12">
        <v>1309</v>
      </c>
      <c r="C12">
        <v>2709</v>
      </c>
      <c r="D12">
        <v>7043</v>
      </c>
      <c r="E12">
        <v>4783</v>
      </c>
      <c r="F12">
        <v>1786</v>
      </c>
      <c r="G12"/>
      <c r="H12">
        <v>17630</v>
      </c>
      <c r="I12">
        <v>78.242677824267787</v>
      </c>
      <c r="J12">
        <v>81.596385542168676</v>
      </c>
      <c r="K12">
        <v>83.695781342840164</v>
      </c>
      <c r="L12">
        <v>86.664250770067042</v>
      </c>
      <c r="M12">
        <v>78.333333333333329</v>
      </c>
      <c r="N12">
        <v>83.13292780685623</v>
      </c>
    </row>
    <row r="13" spans="1:14" s="8" customFormat="1" ht="13.2" hidden="1" x14ac:dyDescent="0.25">
      <c r="A13" s="21" t="s">
        <v>402</v>
      </c>
      <c r="B13">
        <v>1985</v>
      </c>
      <c r="C13">
        <v>5377</v>
      </c>
      <c r="D13">
        <v>7652</v>
      </c>
      <c r="E13">
        <v>3109</v>
      </c>
      <c r="F13">
        <v>2158</v>
      </c>
      <c r="G13"/>
      <c r="H13">
        <v>20281</v>
      </c>
      <c r="I13">
        <v>69.454163750874741</v>
      </c>
      <c r="J13">
        <v>73.576902025177887</v>
      </c>
      <c r="K13">
        <v>80.691764209638293</v>
      </c>
      <c r="L13">
        <v>80.942462900286387</v>
      </c>
      <c r="M13">
        <v>87.121517965280574</v>
      </c>
      <c r="N13">
        <v>78.102976855239348</v>
      </c>
    </row>
    <row r="14" spans="1:14" s="8" customFormat="1" ht="13.2" hidden="1" x14ac:dyDescent="0.25">
      <c r="A14" s="21" t="s">
        <v>403</v>
      </c>
      <c r="B14">
        <v>13414</v>
      </c>
      <c r="C14">
        <v>13127</v>
      </c>
      <c r="D14">
        <v>11631</v>
      </c>
      <c r="E14">
        <v>11117</v>
      </c>
      <c r="F14">
        <v>12250</v>
      </c>
      <c r="G14"/>
      <c r="H14">
        <v>61539</v>
      </c>
      <c r="I14">
        <v>82.8894518939628</v>
      </c>
      <c r="J14">
        <v>85.295646523716698</v>
      </c>
      <c r="K14">
        <v>85.540928145914535</v>
      </c>
      <c r="L14">
        <v>86.171614603519103</v>
      </c>
      <c r="M14">
        <v>89.579524680073121</v>
      </c>
      <c r="N14">
        <v>85.773422908594213</v>
      </c>
    </row>
    <row r="15" spans="1:14" s="8" customFormat="1" ht="13.2" hidden="1" x14ac:dyDescent="0.25">
      <c r="A15" s="21" t="s">
        <v>404</v>
      </c>
      <c r="B15">
        <v>9525</v>
      </c>
      <c r="C15">
        <v>9944</v>
      </c>
      <c r="D15">
        <v>10388</v>
      </c>
      <c r="E15">
        <v>10181</v>
      </c>
      <c r="F15">
        <v>11110</v>
      </c>
      <c r="G15"/>
      <c r="H15">
        <v>51148</v>
      </c>
      <c r="I15">
        <v>87.161420204978043</v>
      </c>
      <c r="J15">
        <v>86.938275922364056</v>
      </c>
      <c r="K15">
        <v>88.710503842869343</v>
      </c>
      <c r="L15">
        <v>89.589933122140096</v>
      </c>
      <c r="M15">
        <v>87.055320482682959</v>
      </c>
      <c r="N15">
        <v>87.88014157589086</v>
      </c>
    </row>
    <row r="16" spans="1:14" s="8" customFormat="1" ht="13.2" hidden="1" x14ac:dyDescent="0.25">
      <c r="A16" s="21" t="s">
        <v>405</v>
      </c>
      <c r="B16">
        <v>5361</v>
      </c>
      <c r="C16">
        <v>14184</v>
      </c>
      <c r="D16">
        <v>18704</v>
      </c>
      <c r="E16">
        <v>31555</v>
      </c>
      <c r="F16">
        <v>29855</v>
      </c>
      <c r="G16"/>
      <c r="H16">
        <v>99659</v>
      </c>
      <c r="I16">
        <v>80.098610488570145</v>
      </c>
      <c r="J16">
        <v>85.245507542520585</v>
      </c>
      <c r="K16">
        <v>89.11334508552099</v>
      </c>
      <c r="L16">
        <v>90.986419076727898</v>
      </c>
      <c r="M16">
        <v>89.989751627682665</v>
      </c>
      <c r="N16">
        <v>88.840057765337235</v>
      </c>
    </row>
    <row r="17" spans="1:15" s="8" customFormat="1" ht="13.2" hidden="1" x14ac:dyDescent="0.25">
      <c r="A17" s="21" t="s">
        <v>406</v>
      </c>
      <c r="B17">
        <v>77569</v>
      </c>
      <c r="C17">
        <v>35036</v>
      </c>
      <c r="D17">
        <v>23136</v>
      </c>
      <c r="E17">
        <v>27560</v>
      </c>
      <c r="F17">
        <v>40359</v>
      </c>
      <c r="G17"/>
      <c r="H17">
        <v>203660</v>
      </c>
      <c r="I17">
        <v>93.568231987551414</v>
      </c>
      <c r="J17">
        <v>90.943543153796242</v>
      </c>
      <c r="K17">
        <v>90.954121948342959</v>
      </c>
      <c r="L17">
        <v>94.428835743164527</v>
      </c>
      <c r="M17">
        <v>91.818905699010358</v>
      </c>
      <c r="N17">
        <v>92.571044162833402</v>
      </c>
    </row>
    <row r="18" spans="1:15" s="8" customFormat="1" ht="13.2" hidden="1" x14ac:dyDescent="0.25">
      <c r="A18" s="21" t="s">
        <v>407</v>
      </c>
      <c r="B18">
        <v>5106</v>
      </c>
      <c r="C18">
        <v>8141</v>
      </c>
      <c r="D18">
        <v>17319</v>
      </c>
      <c r="E18">
        <v>14526</v>
      </c>
      <c r="F18">
        <v>3444</v>
      </c>
      <c r="G18"/>
      <c r="H18">
        <v>48536</v>
      </c>
      <c r="I18">
        <v>78.893695920889982</v>
      </c>
      <c r="J18">
        <v>81.794433839043506</v>
      </c>
      <c r="K18">
        <v>84.955361522613558</v>
      </c>
      <c r="L18">
        <v>87.448076575763054</v>
      </c>
      <c r="M18">
        <v>85.079051383399204</v>
      </c>
      <c r="N18">
        <v>84.454497998955972</v>
      </c>
    </row>
    <row r="19" spans="1:15" s="8" customFormat="1" ht="13.2" hidden="1" x14ac:dyDescent="0.25">
      <c r="A19" s="21" t="s">
        <v>408</v>
      </c>
      <c r="B19">
        <v>30174</v>
      </c>
      <c r="C19">
        <v>28483</v>
      </c>
      <c r="D19">
        <v>18601</v>
      </c>
      <c r="E19">
        <v>24073</v>
      </c>
      <c r="F19">
        <v>15482</v>
      </c>
      <c r="G19"/>
      <c r="H19">
        <v>116813</v>
      </c>
      <c r="I19">
        <v>83.572912339011211</v>
      </c>
      <c r="J19">
        <v>88.081763923678764</v>
      </c>
      <c r="K19">
        <v>88.652178057382514</v>
      </c>
      <c r="L19">
        <v>94.281909685505028</v>
      </c>
      <c r="M19">
        <v>89.563808862663421</v>
      </c>
      <c r="N19">
        <v>88.332085630241295</v>
      </c>
    </row>
    <row r="20" spans="1:15" s="8" customFormat="1" ht="13.2" hidden="1" x14ac:dyDescent="0.25">
      <c r="A20" s="21" t="s">
        <v>409</v>
      </c>
      <c r="B20">
        <v>20250</v>
      </c>
      <c r="C20">
        <v>30128</v>
      </c>
      <c r="D20">
        <v>22483</v>
      </c>
      <c r="E20">
        <v>32641</v>
      </c>
      <c r="F20">
        <v>42403</v>
      </c>
      <c r="G20"/>
      <c r="H20">
        <v>147905</v>
      </c>
      <c r="I20">
        <v>82.575541328548709</v>
      </c>
      <c r="J20">
        <v>83.72842731289775</v>
      </c>
      <c r="K20">
        <v>85.669105319311086</v>
      </c>
      <c r="L20">
        <v>97.721693311777742</v>
      </c>
      <c r="M20">
        <v>85.679935340472824</v>
      </c>
      <c r="N20">
        <v>87.186545784652381</v>
      </c>
    </row>
    <row r="21" spans="1:15" s="8" customFormat="1" ht="13.2" hidden="1" x14ac:dyDescent="0.25">
      <c r="A21" s="21" t="s">
        <v>410</v>
      </c>
      <c r="B21"/>
      <c r="C21">
        <v>435</v>
      </c>
      <c r="D21">
        <v>598</v>
      </c>
      <c r="E21">
        <v>2285</v>
      </c>
      <c r="F21"/>
      <c r="G21"/>
      <c r="H21">
        <v>3318</v>
      </c>
      <c r="I21"/>
      <c r="J21">
        <v>75.129533678756474</v>
      </c>
      <c r="K21">
        <v>82.255845942228333</v>
      </c>
      <c r="L21">
        <v>84.692364714603414</v>
      </c>
      <c r="M21"/>
      <c r="N21">
        <v>82.867132867132867</v>
      </c>
    </row>
    <row r="22" spans="1:15" s="8" customFormat="1" ht="13.2" hidden="1" x14ac:dyDescent="0.25">
      <c r="A22" s="21" t="s">
        <v>411</v>
      </c>
      <c r="B22"/>
      <c r="C22">
        <v>225</v>
      </c>
      <c r="D22">
        <v>1480</v>
      </c>
      <c r="E22">
        <v>2581</v>
      </c>
      <c r="F22"/>
      <c r="G22"/>
      <c r="H22">
        <v>4286</v>
      </c>
      <c r="I22"/>
      <c r="J22">
        <v>85.877862595419842</v>
      </c>
      <c r="K22">
        <v>95.979247730220493</v>
      </c>
      <c r="L22">
        <v>91.524822695035468</v>
      </c>
      <c r="M22"/>
      <c r="N22">
        <v>92.690311418685127</v>
      </c>
    </row>
    <row r="23" spans="1:15" s="8" customFormat="1" ht="13.2" hidden="1" x14ac:dyDescent="0.25">
      <c r="A23" s="21" t="s">
        <v>412</v>
      </c>
      <c r="B23">
        <v>12317</v>
      </c>
      <c r="C23">
        <v>10920</v>
      </c>
      <c r="D23">
        <v>11937</v>
      </c>
      <c r="E23">
        <v>17141</v>
      </c>
      <c r="F23">
        <v>11331</v>
      </c>
      <c r="G23"/>
      <c r="H23">
        <v>63646</v>
      </c>
      <c r="I23">
        <v>79.773316062176164</v>
      </c>
      <c r="J23">
        <v>80.140907089387937</v>
      </c>
      <c r="K23">
        <v>88.304482911673318</v>
      </c>
      <c r="L23">
        <v>86.882254549140853</v>
      </c>
      <c r="M23">
        <v>87.498069498069498</v>
      </c>
      <c r="N23">
        <v>84.564792793271593</v>
      </c>
    </row>
    <row r="24" spans="1:15" s="8" customFormat="1" ht="13.2" hidden="1" x14ac:dyDescent="0.25">
      <c r="A24" s="21" t="s">
        <v>413</v>
      </c>
      <c r="B24"/>
      <c r="C24">
        <v>578</v>
      </c>
      <c r="D24">
        <v>3328</v>
      </c>
      <c r="E24"/>
      <c r="F24"/>
      <c r="G24"/>
      <c r="H24">
        <v>3906</v>
      </c>
      <c r="I24"/>
      <c r="J24">
        <v>86.526946107784426</v>
      </c>
      <c r="K24">
        <v>84.104119282284557</v>
      </c>
      <c r="L24"/>
      <c r="M24"/>
      <c r="N24">
        <v>84.454054054054055</v>
      </c>
    </row>
    <row r="25" spans="1:15" s="8" customFormat="1" ht="13.2" hidden="1" x14ac:dyDescent="0.25">
      <c r="A25" s="21" t="s">
        <v>414</v>
      </c>
      <c r="B25"/>
      <c r="C25"/>
      <c r="D25"/>
      <c r="E25"/>
      <c r="F25"/>
      <c r="G25">
        <v>6402</v>
      </c>
      <c r="H25">
        <v>6402</v>
      </c>
      <c r="I25"/>
      <c r="J25"/>
      <c r="K25"/>
      <c r="L25"/>
      <c r="M25"/>
      <c r="N25"/>
    </row>
    <row r="26" spans="1:15" s="8" customFormat="1" ht="13.2" x14ac:dyDescent="0.25">
      <c r="A26" s="51" t="s">
        <v>591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5" s="8" customFormat="1" ht="13.2" x14ac:dyDescent="0.25">
      <c r="A27" s="9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5" s="8" customFormat="1" ht="13.2" x14ac:dyDescent="0.25">
      <c r="A28"/>
      <c r="B28" s="215" t="s">
        <v>470</v>
      </c>
      <c r="C28" s="215"/>
      <c r="D28" s="215"/>
      <c r="E28" s="215"/>
      <c r="F28" s="215"/>
      <c r="G28" s="215"/>
      <c r="H28" s="5"/>
      <c r="I28" s="27"/>
      <c r="J28" s="27"/>
      <c r="K28" s="27"/>
      <c r="L28" s="27"/>
      <c r="M28" s="27"/>
    </row>
    <row r="29" spans="1:15" s="8" customFormat="1" ht="13.2" x14ac:dyDescent="0.25">
      <c r="A29" s="97" t="s">
        <v>385</v>
      </c>
      <c r="B29" s="52" t="s">
        <v>471</v>
      </c>
      <c r="C29" s="52">
        <v>2</v>
      </c>
      <c r="D29" s="52">
        <v>3</v>
      </c>
      <c r="E29" s="52">
        <v>4</v>
      </c>
      <c r="F29" s="52" t="s">
        <v>472</v>
      </c>
      <c r="G29" s="52" t="s">
        <v>414</v>
      </c>
      <c r="H29" s="52" t="s">
        <v>85</v>
      </c>
      <c r="I29" s="27"/>
      <c r="J29" s="27"/>
      <c r="K29" s="27"/>
      <c r="L29" s="27"/>
      <c r="M29" s="27"/>
    </row>
    <row r="30" spans="1:15" s="8" customFormat="1" ht="13.2" x14ac:dyDescent="0.25">
      <c r="A30" s="82" t="str">
        <f t="shared" ref="A30:H40" si="0">IF(OR($B$7="(Multiple Items)",$B$7="(All)"),"N/A",A10)</f>
        <v>Scotland</v>
      </c>
      <c r="B30" s="47">
        <f t="shared" si="0"/>
        <v>196452</v>
      </c>
      <c r="C30" s="47">
        <f t="shared" si="0"/>
        <v>172009</v>
      </c>
      <c r="D30" s="47">
        <f t="shared" si="0"/>
        <v>165774</v>
      </c>
      <c r="E30" s="47">
        <f t="shared" si="0"/>
        <v>190215</v>
      </c>
      <c r="F30" s="47">
        <f t="shared" si="0"/>
        <v>177077</v>
      </c>
      <c r="G30" s="47">
        <f t="shared" si="0"/>
        <v>6402</v>
      </c>
      <c r="H30" s="47">
        <f t="shared" si="0"/>
        <v>907929</v>
      </c>
      <c r="I30" s="92"/>
      <c r="J30" s="92"/>
      <c r="K30" s="92"/>
      <c r="L30" s="92"/>
      <c r="M30" s="92"/>
      <c r="N30" s="92"/>
      <c r="O30" s="47"/>
    </row>
    <row r="31" spans="1:15" s="8" customFormat="1" ht="13.2" x14ac:dyDescent="0.25">
      <c r="A31" s="83" t="str">
        <f t="shared" si="0"/>
        <v>Ayrshire &amp; Arran</v>
      </c>
      <c r="B31" s="48">
        <f t="shared" si="0"/>
        <v>19442</v>
      </c>
      <c r="C31" s="48">
        <f t="shared" si="0"/>
        <v>12722</v>
      </c>
      <c r="D31" s="48">
        <f t="shared" si="0"/>
        <v>11474</v>
      </c>
      <c r="E31" s="48">
        <f t="shared" si="0"/>
        <v>8663</v>
      </c>
      <c r="F31" s="48">
        <f t="shared" si="0"/>
        <v>6899</v>
      </c>
      <c r="G31" s="48">
        <f t="shared" si="0"/>
        <v>0</v>
      </c>
      <c r="H31" s="48">
        <f t="shared" si="0"/>
        <v>59200</v>
      </c>
      <c r="I31" s="92"/>
      <c r="J31" s="92"/>
      <c r="K31" s="92"/>
      <c r="L31" s="92"/>
      <c r="M31" s="92"/>
      <c r="N31" s="92"/>
    </row>
    <row r="32" spans="1:15" s="37" customFormat="1" ht="13.2" x14ac:dyDescent="0.25">
      <c r="A32" s="82" t="str">
        <f t="shared" si="0"/>
        <v>Borders</v>
      </c>
      <c r="B32" s="47">
        <f t="shared" si="0"/>
        <v>1309</v>
      </c>
      <c r="C32" s="47">
        <f t="shared" si="0"/>
        <v>2709</v>
      </c>
      <c r="D32" s="47">
        <f t="shared" si="0"/>
        <v>7043</v>
      </c>
      <c r="E32" s="47">
        <f t="shared" si="0"/>
        <v>4783</v>
      </c>
      <c r="F32" s="47">
        <f t="shared" si="0"/>
        <v>1786</v>
      </c>
      <c r="G32" s="47">
        <f t="shared" si="0"/>
        <v>0</v>
      </c>
      <c r="H32" s="47">
        <f t="shared" si="0"/>
        <v>17630</v>
      </c>
      <c r="I32" s="92"/>
      <c r="J32" s="92"/>
      <c r="K32" s="92"/>
      <c r="L32" s="92"/>
      <c r="M32" s="92"/>
      <c r="N32" s="92"/>
    </row>
    <row r="33" spans="1:14" s="8" customFormat="1" ht="13.2" x14ac:dyDescent="0.25">
      <c r="A33" s="83" t="str">
        <f t="shared" si="0"/>
        <v>Dumfries &amp; Galloway</v>
      </c>
      <c r="B33" s="48">
        <f t="shared" si="0"/>
        <v>1985</v>
      </c>
      <c r="C33" s="48">
        <f t="shared" si="0"/>
        <v>5377</v>
      </c>
      <c r="D33" s="48">
        <f t="shared" si="0"/>
        <v>7652</v>
      </c>
      <c r="E33" s="48">
        <f t="shared" si="0"/>
        <v>3109</v>
      </c>
      <c r="F33" s="48">
        <f t="shared" si="0"/>
        <v>2158</v>
      </c>
      <c r="G33" s="48">
        <f t="shared" si="0"/>
        <v>0</v>
      </c>
      <c r="H33" s="48">
        <f t="shared" si="0"/>
        <v>20281</v>
      </c>
      <c r="I33" s="92"/>
      <c r="J33" s="92"/>
      <c r="K33" s="92"/>
      <c r="L33" s="92"/>
      <c r="M33" s="92"/>
      <c r="N33" s="92"/>
    </row>
    <row r="34" spans="1:14" s="8" customFormat="1" ht="13.2" x14ac:dyDescent="0.25">
      <c r="A34" s="82" t="str">
        <f t="shared" si="0"/>
        <v>Fife</v>
      </c>
      <c r="B34" s="47">
        <f t="shared" si="0"/>
        <v>13414</v>
      </c>
      <c r="C34" s="47">
        <f t="shared" si="0"/>
        <v>13127</v>
      </c>
      <c r="D34" s="47">
        <f t="shared" si="0"/>
        <v>11631</v>
      </c>
      <c r="E34" s="47">
        <f t="shared" si="0"/>
        <v>11117</v>
      </c>
      <c r="F34" s="47">
        <f t="shared" si="0"/>
        <v>12250</v>
      </c>
      <c r="G34" s="47">
        <f t="shared" si="0"/>
        <v>0</v>
      </c>
      <c r="H34" s="47">
        <f t="shared" si="0"/>
        <v>61539</v>
      </c>
      <c r="I34" s="92"/>
      <c r="J34" s="92"/>
      <c r="K34" s="92"/>
      <c r="L34" s="92"/>
      <c r="M34" s="92"/>
      <c r="N34" s="92"/>
    </row>
    <row r="35" spans="1:14" s="8" customFormat="1" ht="13.2" x14ac:dyDescent="0.25">
      <c r="A35" s="83" t="str">
        <f t="shared" si="0"/>
        <v>Forth Valley</v>
      </c>
      <c r="B35" s="48">
        <f t="shared" si="0"/>
        <v>9525</v>
      </c>
      <c r="C35" s="48">
        <f t="shared" si="0"/>
        <v>9944</v>
      </c>
      <c r="D35" s="48">
        <f t="shared" si="0"/>
        <v>10388</v>
      </c>
      <c r="E35" s="48">
        <f t="shared" si="0"/>
        <v>10181</v>
      </c>
      <c r="F35" s="48">
        <f t="shared" si="0"/>
        <v>11110</v>
      </c>
      <c r="G35" s="48">
        <f t="shared" si="0"/>
        <v>0</v>
      </c>
      <c r="H35" s="48">
        <f t="shared" si="0"/>
        <v>51148</v>
      </c>
      <c r="I35" s="92"/>
      <c r="J35" s="92"/>
      <c r="K35" s="92"/>
      <c r="L35" s="92"/>
      <c r="M35" s="92"/>
      <c r="N35" s="92"/>
    </row>
    <row r="36" spans="1:14" s="8" customFormat="1" ht="13.2" x14ac:dyDescent="0.25">
      <c r="A36" s="82" t="str">
        <f t="shared" si="0"/>
        <v>Grampian</v>
      </c>
      <c r="B36" s="47">
        <f t="shared" si="0"/>
        <v>5361</v>
      </c>
      <c r="C36" s="47">
        <f t="shared" si="0"/>
        <v>14184</v>
      </c>
      <c r="D36" s="47">
        <f t="shared" si="0"/>
        <v>18704</v>
      </c>
      <c r="E36" s="47">
        <f t="shared" si="0"/>
        <v>31555</v>
      </c>
      <c r="F36" s="47">
        <f t="shared" si="0"/>
        <v>29855</v>
      </c>
      <c r="G36" s="47">
        <f t="shared" si="0"/>
        <v>0</v>
      </c>
      <c r="H36" s="47">
        <f t="shared" si="0"/>
        <v>99659</v>
      </c>
      <c r="I36" s="92"/>
      <c r="J36" s="92"/>
      <c r="K36" s="92"/>
      <c r="L36" s="92"/>
      <c r="M36" s="92"/>
      <c r="N36" s="92"/>
    </row>
    <row r="37" spans="1:14" s="8" customFormat="1" ht="13.2" x14ac:dyDescent="0.25">
      <c r="A37" s="83" t="str">
        <f t="shared" si="0"/>
        <v>Greater Glasgow &amp; Clyde</v>
      </c>
      <c r="B37" s="48">
        <f t="shared" si="0"/>
        <v>77569</v>
      </c>
      <c r="C37" s="48">
        <f t="shared" si="0"/>
        <v>35036</v>
      </c>
      <c r="D37" s="48">
        <f t="shared" si="0"/>
        <v>23136</v>
      </c>
      <c r="E37" s="48">
        <f t="shared" si="0"/>
        <v>27560</v>
      </c>
      <c r="F37" s="48">
        <f t="shared" si="0"/>
        <v>40359</v>
      </c>
      <c r="G37" s="48">
        <f t="shared" si="0"/>
        <v>0</v>
      </c>
      <c r="H37" s="48">
        <f t="shared" si="0"/>
        <v>203660</v>
      </c>
      <c r="I37" s="92"/>
      <c r="J37" s="92"/>
      <c r="K37" s="92"/>
      <c r="L37" s="92"/>
      <c r="M37" s="92"/>
      <c r="N37" s="92"/>
    </row>
    <row r="38" spans="1:14" s="8" customFormat="1" ht="13.2" x14ac:dyDescent="0.25">
      <c r="A38" s="82" t="str">
        <f t="shared" si="0"/>
        <v>Highland</v>
      </c>
      <c r="B38" s="47">
        <f t="shared" si="0"/>
        <v>5106</v>
      </c>
      <c r="C38" s="47">
        <f t="shared" si="0"/>
        <v>8141</v>
      </c>
      <c r="D38" s="47">
        <f t="shared" si="0"/>
        <v>17319</v>
      </c>
      <c r="E38" s="47">
        <f t="shared" si="0"/>
        <v>14526</v>
      </c>
      <c r="F38" s="47">
        <f t="shared" si="0"/>
        <v>3444</v>
      </c>
      <c r="G38" s="47">
        <f t="shared" si="0"/>
        <v>0</v>
      </c>
      <c r="H38" s="47">
        <f t="shared" si="0"/>
        <v>48536</v>
      </c>
      <c r="I38" s="92"/>
      <c r="J38" s="92"/>
      <c r="K38" s="92"/>
      <c r="L38" s="92"/>
      <c r="M38" s="92"/>
      <c r="N38" s="92"/>
    </row>
    <row r="39" spans="1:14" s="8" customFormat="1" ht="13.2" x14ac:dyDescent="0.25">
      <c r="A39" s="83" t="str">
        <f t="shared" si="0"/>
        <v>Lanarkshire</v>
      </c>
      <c r="B39" s="48">
        <f t="shared" si="0"/>
        <v>30174</v>
      </c>
      <c r="C39" s="48">
        <f t="shared" si="0"/>
        <v>28483</v>
      </c>
      <c r="D39" s="48">
        <f t="shared" si="0"/>
        <v>18601</v>
      </c>
      <c r="E39" s="48">
        <f t="shared" si="0"/>
        <v>24073</v>
      </c>
      <c r="F39" s="48">
        <f t="shared" si="0"/>
        <v>15482</v>
      </c>
      <c r="G39" s="48">
        <f t="shared" si="0"/>
        <v>0</v>
      </c>
      <c r="H39" s="48">
        <f t="shared" si="0"/>
        <v>116813</v>
      </c>
      <c r="I39" s="92"/>
      <c r="J39" s="92"/>
      <c r="K39" s="92"/>
      <c r="L39" s="92"/>
      <c r="M39" s="92"/>
      <c r="N39" s="92"/>
    </row>
    <row r="40" spans="1:14" s="8" customFormat="1" ht="13.2" x14ac:dyDescent="0.25">
      <c r="A40" s="84" t="str">
        <f t="shared" si="0"/>
        <v>Lothian</v>
      </c>
      <c r="B40" s="49">
        <f t="shared" si="0"/>
        <v>20250</v>
      </c>
      <c r="C40" s="49">
        <f t="shared" si="0"/>
        <v>30128</v>
      </c>
      <c r="D40" s="49">
        <f t="shared" si="0"/>
        <v>22483</v>
      </c>
      <c r="E40" s="49">
        <f t="shared" si="0"/>
        <v>32641</v>
      </c>
      <c r="F40" s="49">
        <f t="shared" si="0"/>
        <v>42403</v>
      </c>
      <c r="G40" s="49">
        <f t="shared" si="0"/>
        <v>0</v>
      </c>
      <c r="H40" s="49">
        <f t="shared" si="0"/>
        <v>147905</v>
      </c>
      <c r="I40" s="92"/>
      <c r="J40" s="93"/>
      <c r="K40" s="93"/>
      <c r="L40" s="93"/>
      <c r="M40" s="93"/>
      <c r="N40" s="93"/>
    </row>
    <row r="41" spans="1:14" s="8" customFormat="1" ht="13.2" x14ac:dyDescent="0.25">
      <c r="A41" s="85" t="str">
        <f>IF(OR($B$7="(Multiple Items)",$B$7="(All)"),"N/A",A21)</f>
        <v>Orkney</v>
      </c>
      <c r="B41" s="81" t="s">
        <v>473</v>
      </c>
      <c r="C41" s="50">
        <f t="shared" ref="C41:E43" si="1">IF(OR($B$7="(Multiple Items)",$B$7="(All)"),"N/A",C21)</f>
        <v>435</v>
      </c>
      <c r="D41" s="50">
        <f t="shared" si="1"/>
        <v>598</v>
      </c>
      <c r="E41" s="50">
        <f t="shared" si="1"/>
        <v>2285</v>
      </c>
      <c r="F41" s="81" t="s">
        <v>473</v>
      </c>
      <c r="G41" s="50">
        <f t="shared" ref="G41:H45" si="2">IF(OR($B$7="(Multiple Items)",$B$7="(All)"),"N/A",G21)</f>
        <v>0</v>
      </c>
      <c r="H41" s="50">
        <f t="shared" si="2"/>
        <v>3318</v>
      </c>
      <c r="I41" s="92"/>
      <c r="J41" s="93"/>
      <c r="K41" s="93"/>
      <c r="L41" s="93"/>
      <c r="M41" s="92"/>
      <c r="N41" s="93"/>
    </row>
    <row r="42" spans="1:14" s="8" customFormat="1" ht="13.2" x14ac:dyDescent="0.25">
      <c r="A42" s="90" t="str">
        <f>IF(OR($B$7="(Multiple Items)",$B$7="(All)"),"N/A",A22)</f>
        <v>Shetland</v>
      </c>
      <c r="B42" s="92" t="s">
        <v>473</v>
      </c>
      <c r="C42" s="94">
        <f t="shared" si="1"/>
        <v>225</v>
      </c>
      <c r="D42" s="94">
        <f t="shared" si="1"/>
        <v>1480</v>
      </c>
      <c r="E42" s="94">
        <f t="shared" si="1"/>
        <v>2581</v>
      </c>
      <c r="F42" s="92" t="s">
        <v>473</v>
      </c>
      <c r="G42" s="94">
        <f t="shared" si="2"/>
        <v>0</v>
      </c>
      <c r="H42" s="94">
        <f t="shared" si="2"/>
        <v>4286</v>
      </c>
      <c r="I42" s="92"/>
      <c r="J42" s="93"/>
      <c r="K42" s="93"/>
      <c r="L42" s="93"/>
      <c r="M42" s="92"/>
      <c r="N42" s="93"/>
    </row>
    <row r="43" spans="1:14" s="8" customFormat="1" ht="13.2" x14ac:dyDescent="0.25">
      <c r="A43" s="85" t="str">
        <f>IF(OR($B$7="(Multiple Items)",$B$7="(All)"),"N/A",A23)</f>
        <v>Tayside</v>
      </c>
      <c r="B43" s="50">
        <f>IF(OR($B$7="(Multiple Items)",$B$7="(All)"),"N/A",B23)</f>
        <v>12317</v>
      </c>
      <c r="C43" s="50">
        <f t="shared" si="1"/>
        <v>10920</v>
      </c>
      <c r="D43" s="50">
        <f t="shared" si="1"/>
        <v>11937</v>
      </c>
      <c r="E43" s="50">
        <f t="shared" si="1"/>
        <v>17141</v>
      </c>
      <c r="F43" s="50">
        <f>IF(OR($B$7="(Multiple Items)",$B$7="(All)"),"N/A",F23)</f>
        <v>11331</v>
      </c>
      <c r="G43" s="50">
        <f t="shared" si="2"/>
        <v>0</v>
      </c>
      <c r="H43" s="50">
        <f t="shared" si="2"/>
        <v>63646</v>
      </c>
      <c r="I43" s="92"/>
      <c r="J43" s="93"/>
      <c r="K43" s="93"/>
      <c r="L43" s="93"/>
      <c r="M43" s="93"/>
      <c r="N43" s="93"/>
    </row>
    <row r="44" spans="1:14" s="8" customFormat="1" ht="13.2" x14ac:dyDescent="0.25">
      <c r="A44" s="90" t="str">
        <f>IF(OR($B$7="(Multiple Items)",$B$7="(All)"),"N/A",A24)</f>
        <v>Western Isles</v>
      </c>
      <c r="B44" s="92" t="s">
        <v>473</v>
      </c>
      <c r="C44" s="94">
        <f>IF(OR($B$7="(Multiple Items)",$B$7="(All)"),"N/A",C24)</f>
        <v>578</v>
      </c>
      <c r="D44" s="94">
        <f>IF(OR($B$7="(Multiple Items)",$B$7="(All)"),"N/A",D24)</f>
        <v>3328</v>
      </c>
      <c r="E44" s="92" t="s">
        <v>473</v>
      </c>
      <c r="F44" s="92" t="s">
        <v>473</v>
      </c>
      <c r="G44" s="94">
        <f t="shared" si="2"/>
        <v>0</v>
      </c>
      <c r="H44" s="94">
        <f t="shared" si="2"/>
        <v>3906</v>
      </c>
      <c r="I44" s="92"/>
      <c r="J44" s="93"/>
      <c r="K44" s="93"/>
      <c r="L44" s="92"/>
      <c r="M44" s="92"/>
      <c r="N44" s="93"/>
    </row>
    <row r="45" spans="1:14" s="8" customFormat="1" ht="13.2" x14ac:dyDescent="0.25">
      <c r="A45" s="85" t="str">
        <f>IF(OR($B$7="(Multiple Items)",$B$7="(All)"),"N/A",A25)</f>
        <v>Unknown</v>
      </c>
      <c r="B45" s="50">
        <f>IF(OR($B$7="(Multiple Items)",$B$7="(All)"),"N/A",B25)</f>
        <v>0</v>
      </c>
      <c r="C45" s="50">
        <f>IF(OR($B$7="(Multiple Items)",$B$7="(All)"),"N/A",C25)</f>
        <v>0</v>
      </c>
      <c r="D45" s="50">
        <f>IF(OR($B$7="(Multiple Items)",$B$7="(All)"),"N/A",D25)</f>
        <v>0</v>
      </c>
      <c r="E45" s="50">
        <f>IF(OR($B$7="(Multiple Items)",$B$7="(All)"),"N/A",E25)</f>
        <v>0</v>
      </c>
      <c r="F45" s="50">
        <f>IF(OR($B$7="(Multiple Items)",$B$7="(All)"),"N/A",F25)</f>
        <v>0</v>
      </c>
      <c r="G45" s="50">
        <f t="shared" si="2"/>
        <v>6402</v>
      </c>
      <c r="H45" s="50">
        <f t="shared" si="2"/>
        <v>6402</v>
      </c>
      <c r="I45" s="92"/>
      <c r="J45" s="92"/>
      <c r="K45" s="92"/>
      <c r="L45" s="92"/>
      <c r="M45" s="92"/>
      <c r="N45" s="92"/>
    </row>
    <row r="46" spans="1:14" s="8" customFormat="1" ht="14.4" customHeight="1" x14ac:dyDescent="0.25">
      <c r="A46" s="5"/>
      <c r="B46" s="5"/>
      <c r="C46" s="5"/>
      <c r="D46" s="5"/>
      <c r="E46" s="5"/>
      <c r="F46" s="5"/>
      <c r="G46" s="5"/>
      <c r="H46" s="5"/>
      <c r="I46" s="27"/>
      <c r="J46" s="27"/>
      <c r="K46" s="27"/>
      <c r="L46" s="27"/>
      <c r="M46" s="27"/>
    </row>
    <row r="47" spans="1:14" s="8" customFormat="1" ht="13.2" x14ac:dyDescent="0.25">
      <c r="A47" s="5"/>
      <c r="B47" s="5"/>
      <c r="C47" s="5"/>
      <c r="D47" s="5"/>
      <c r="E47" s="5"/>
      <c r="F47" s="5"/>
      <c r="G47" s="5"/>
      <c r="H47" s="5"/>
      <c r="I47" s="27"/>
      <c r="J47" s="27"/>
      <c r="K47" s="27"/>
      <c r="L47" s="27"/>
      <c r="M47" s="27"/>
    </row>
    <row r="48" spans="1:14" s="8" customFormat="1" ht="13.2" x14ac:dyDescent="0.25">
      <c r="A48" s="51" t="s">
        <v>495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5" s="8" customFormat="1" ht="13.2" x14ac:dyDescent="0.25">
      <c r="A49" s="9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5" s="8" customFormat="1" ht="13.2" x14ac:dyDescent="0.25">
      <c r="A50"/>
      <c r="B50" s="215" t="s">
        <v>470</v>
      </c>
      <c r="C50" s="215"/>
      <c r="D50" s="215"/>
      <c r="E50" s="215"/>
      <c r="F50" s="215"/>
      <c r="G50" s="215"/>
      <c r="H50" s="5"/>
      <c r="I50" s="27"/>
      <c r="J50" s="27"/>
      <c r="K50" s="27"/>
      <c r="L50" s="27"/>
      <c r="M50" s="27"/>
    </row>
    <row r="51" spans="1:15" s="8" customFormat="1" ht="13.2" x14ac:dyDescent="0.25">
      <c r="A51" s="97" t="s">
        <v>385</v>
      </c>
      <c r="B51" s="52" t="s">
        <v>471</v>
      </c>
      <c r="C51" s="52">
        <v>2</v>
      </c>
      <c r="D51" s="52">
        <v>3</v>
      </c>
      <c r="E51" s="52">
        <v>4</v>
      </c>
      <c r="F51" s="52" t="s">
        <v>472</v>
      </c>
      <c r="G51" s="52" t="s">
        <v>85</v>
      </c>
    </row>
    <row r="52" spans="1:15" s="8" customFormat="1" ht="13.2" x14ac:dyDescent="0.25">
      <c r="A52" s="82" t="str">
        <f t="shared" ref="A52:A66" si="3">IF(OR($B$7="(Multiple Items)",$B$7="(All)"),"N/A",A30)</f>
        <v>Scotland</v>
      </c>
      <c r="B52" s="86">
        <f t="shared" ref="B52:B62" si="4">IF(OR($B$7="(Multiple Items)",$B$7="(All)"),"N/A",MIN(100,I10))</f>
        <v>86.677138117256717</v>
      </c>
      <c r="C52" s="86">
        <f t="shared" ref="C52:C62" si="5">IF(OR($B$7="(Multiple Items)",$B$7="(All)"),"N/A",MIN(100,J10))</f>
        <v>85.505574970049764</v>
      </c>
      <c r="D52" s="86">
        <f t="shared" ref="D52:D62" si="6">IF(OR($B$7="(Multiple Items)",$B$7="(All)"),"N/A",MIN(100,K10))</f>
        <v>87.502309304252819</v>
      </c>
      <c r="E52" s="86">
        <f t="shared" ref="E52:E62" si="7">IF(OR($B$7="(Multiple Items)",$B$7="(All)"),"N/A",MIN(100,L10))</f>
        <v>91.545025338935332</v>
      </c>
      <c r="F52" s="86">
        <f t="shared" ref="F52:F62" si="8">IF(OR($B$7="(Multiple Items)",$B$7="(All)"),"N/A",MIN(100,M10))</f>
        <v>88.568613328531697</v>
      </c>
      <c r="G52" s="86">
        <f t="shared" ref="G52:G62" si="9">IF(OR($B$7="(Multiple Items)",$B$7="(All)"),"N/A",MIN(100,N10))</f>
        <v>88.580080996623352</v>
      </c>
      <c r="H52" s="184"/>
    </row>
    <row r="53" spans="1:15" s="8" customFormat="1" ht="13.2" x14ac:dyDescent="0.25">
      <c r="A53" s="83" t="str">
        <f t="shared" si="3"/>
        <v>Ayrshire &amp; Arran</v>
      </c>
      <c r="B53" s="87">
        <f t="shared" si="4"/>
        <v>85.003497726477789</v>
      </c>
      <c r="C53" s="87">
        <f t="shared" si="5"/>
        <v>84.034612589999341</v>
      </c>
      <c r="D53" s="87">
        <f t="shared" si="6"/>
        <v>92.057124518613605</v>
      </c>
      <c r="E53" s="87">
        <f t="shared" si="7"/>
        <v>91.208675510633825</v>
      </c>
      <c r="F53" s="87">
        <f t="shared" si="8"/>
        <v>88.076088344184853</v>
      </c>
      <c r="G53" s="87">
        <f t="shared" si="9"/>
        <v>87.307907854762121</v>
      </c>
      <c r="H53" s="184"/>
    </row>
    <row r="54" spans="1:15" s="37" customFormat="1" ht="13.2" x14ac:dyDescent="0.25">
      <c r="A54" s="82" t="str">
        <f t="shared" si="3"/>
        <v>Borders</v>
      </c>
      <c r="B54" s="86">
        <f t="shared" si="4"/>
        <v>78.242677824267787</v>
      </c>
      <c r="C54" s="86">
        <f t="shared" si="5"/>
        <v>81.596385542168676</v>
      </c>
      <c r="D54" s="86">
        <f t="shared" si="6"/>
        <v>83.695781342840164</v>
      </c>
      <c r="E54" s="86">
        <f t="shared" si="7"/>
        <v>86.664250770067042</v>
      </c>
      <c r="F54" s="86">
        <f t="shared" si="8"/>
        <v>78.333333333333329</v>
      </c>
      <c r="G54" s="86">
        <f t="shared" si="9"/>
        <v>83.13292780685623</v>
      </c>
      <c r="H54" s="184"/>
      <c r="I54" s="8"/>
      <c r="J54" s="8"/>
      <c r="K54" s="8"/>
      <c r="L54" s="8"/>
      <c r="M54" s="8"/>
      <c r="N54" s="8"/>
      <c r="O54" s="8"/>
    </row>
    <row r="55" spans="1:15" s="8" customFormat="1" ht="13.2" x14ac:dyDescent="0.25">
      <c r="A55" s="83" t="str">
        <f t="shared" si="3"/>
        <v>Dumfries &amp; Galloway</v>
      </c>
      <c r="B55" s="87">
        <f t="shared" si="4"/>
        <v>69.454163750874741</v>
      </c>
      <c r="C55" s="87">
        <f t="shared" si="5"/>
        <v>73.576902025177887</v>
      </c>
      <c r="D55" s="87">
        <f t="shared" si="6"/>
        <v>80.691764209638293</v>
      </c>
      <c r="E55" s="87">
        <f t="shared" si="7"/>
        <v>80.942462900286387</v>
      </c>
      <c r="F55" s="87">
        <f t="shared" si="8"/>
        <v>87.121517965280574</v>
      </c>
      <c r="G55" s="87">
        <f t="shared" si="9"/>
        <v>78.102976855239348</v>
      </c>
      <c r="H55" s="184"/>
    </row>
    <row r="56" spans="1:15" s="8" customFormat="1" ht="13.2" x14ac:dyDescent="0.25">
      <c r="A56" s="82" t="str">
        <f t="shared" si="3"/>
        <v>Fife</v>
      </c>
      <c r="B56" s="86">
        <f t="shared" si="4"/>
        <v>82.8894518939628</v>
      </c>
      <c r="C56" s="86">
        <f t="shared" si="5"/>
        <v>85.295646523716698</v>
      </c>
      <c r="D56" s="86">
        <f t="shared" si="6"/>
        <v>85.540928145914535</v>
      </c>
      <c r="E56" s="86">
        <f t="shared" si="7"/>
        <v>86.171614603519103</v>
      </c>
      <c r="F56" s="86">
        <f t="shared" si="8"/>
        <v>89.579524680073121</v>
      </c>
      <c r="G56" s="86">
        <f t="shared" si="9"/>
        <v>85.773422908594213</v>
      </c>
      <c r="H56" s="184"/>
    </row>
    <row r="57" spans="1:15" s="8" customFormat="1" ht="13.2" x14ac:dyDescent="0.25">
      <c r="A57" s="83" t="str">
        <f t="shared" si="3"/>
        <v>Forth Valley</v>
      </c>
      <c r="B57" s="87">
        <f t="shared" si="4"/>
        <v>87.161420204978043</v>
      </c>
      <c r="C57" s="87">
        <f t="shared" si="5"/>
        <v>86.938275922364056</v>
      </c>
      <c r="D57" s="87">
        <f t="shared" si="6"/>
        <v>88.710503842869343</v>
      </c>
      <c r="E57" s="87">
        <f t="shared" si="7"/>
        <v>89.589933122140096</v>
      </c>
      <c r="F57" s="87">
        <f t="shared" si="8"/>
        <v>87.055320482682959</v>
      </c>
      <c r="G57" s="87">
        <f t="shared" si="9"/>
        <v>87.88014157589086</v>
      </c>
      <c r="H57" s="184"/>
    </row>
    <row r="58" spans="1:15" s="8" customFormat="1" ht="13.2" x14ac:dyDescent="0.25">
      <c r="A58" s="82" t="str">
        <f t="shared" si="3"/>
        <v>Grampian</v>
      </c>
      <c r="B58" s="86">
        <f t="shared" si="4"/>
        <v>80.098610488570145</v>
      </c>
      <c r="C58" s="86">
        <f t="shared" si="5"/>
        <v>85.245507542520585</v>
      </c>
      <c r="D58" s="86">
        <f t="shared" si="6"/>
        <v>89.11334508552099</v>
      </c>
      <c r="E58" s="86">
        <f t="shared" si="7"/>
        <v>90.986419076727898</v>
      </c>
      <c r="F58" s="86">
        <f t="shared" si="8"/>
        <v>89.989751627682665</v>
      </c>
      <c r="G58" s="86">
        <f t="shared" si="9"/>
        <v>88.840057765337235</v>
      </c>
      <c r="H58" s="184"/>
    </row>
    <row r="59" spans="1:15" s="8" customFormat="1" ht="13.2" x14ac:dyDescent="0.25">
      <c r="A59" s="83" t="str">
        <f t="shared" si="3"/>
        <v>Greater Glasgow &amp; Clyde</v>
      </c>
      <c r="B59" s="87">
        <f t="shared" si="4"/>
        <v>93.568231987551414</v>
      </c>
      <c r="C59" s="87">
        <f t="shared" si="5"/>
        <v>90.943543153796242</v>
      </c>
      <c r="D59" s="87">
        <f t="shared" si="6"/>
        <v>90.954121948342959</v>
      </c>
      <c r="E59" s="87">
        <f t="shared" si="7"/>
        <v>94.428835743164527</v>
      </c>
      <c r="F59" s="87">
        <f t="shared" si="8"/>
        <v>91.818905699010358</v>
      </c>
      <c r="G59" s="87">
        <f t="shared" si="9"/>
        <v>92.571044162833402</v>
      </c>
      <c r="H59" s="184"/>
    </row>
    <row r="60" spans="1:15" s="8" customFormat="1" ht="13.2" x14ac:dyDescent="0.25">
      <c r="A60" s="82" t="str">
        <f t="shared" si="3"/>
        <v>Highland</v>
      </c>
      <c r="B60" s="86">
        <f t="shared" si="4"/>
        <v>78.893695920889982</v>
      </c>
      <c r="C60" s="86">
        <f t="shared" si="5"/>
        <v>81.794433839043506</v>
      </c>
      <c r="D60" s="86">
        <f t="shared" si="6"/>
        <v>84.955361522613558</v>
      </c>
      <c r="E60" s="86">
        <f t="shared" si="7"/>
        <v>87.448076575763054</v>
      </c>
      <c r="F60" s="86">
        <f t="shared" si="8"/>
        <v>85.079051383399204</v>
      </c>
      <c r="G60" s="86">
        <f t="shared" si="9"/>
        <v>84.454497998955972</v>
      </c>
      <c r="H60" s="184"/>
    </row>
    <row r="61" spans="1:15" s="8" customFormat="1" ht="13.2" x14ac:dyDescent="0.25">
      <c r="A61" s="83" t="str">
        <f t="shared" si="3"/>
        <v>Lanarkshire</v>
      </c>
      <c r="B61" s="87">
        <f t="shared" si="4"/>
        <v>83.572912339011211</v>
      </c>
      <c r="C61" s="87">
        <f t="shared" si="5"/>
        <v>88.081763923678764</v>
      </c>
      <c r="D61" s="87">
        <f t="shared" si="6"/>
        <v>88.652178057382514</v>
      </c>
      <c r="E61" s="87">
        <f t="shared" si="7"/>
        <v>94.281909685505028</v>
      </c>
      <c r="F61" s="87">
        <f t="shared" si="8"/>
        <v>89.563808862663421</v>
      </c>
      <c r="G61" s="87">
        <f t="shared" si="9"/>
        <v>88.332085630241295</v>
      </c>
      <c r="H61" s="184"/>
    </row>
    <row r="62" spans="1:15" s="8" customFormat="1" ht="13.2" x14ac:dyDescent="0.25">
      <c r="A62" s="84" t="str">
        <f t="shared" si="3"/>
        <v>Lothian</v>
      </c>
      <c r="B62" s="88">
        <f t="shared" si="4"/>
        <v>82.575541328548709</v>
      </c>
      <c r="C62" s="88">
        <f t="shared" si="5"/>
        <v>83.72842731289775</v>
      </c>
      <c r="D62" s="88">
        <f t="shared" si="6"/>
        <v>85.669105319311086</v>
      </c>
      <c r="E62" s="88">
        <f t="shared" si="7"/>
        <v>97.721693311777742</v>
      </c>
      <c r="F62" s="88">
        <f t="shared" si="8"/>
        <v>85.679935340472824</v>
      </c>
      <c r="G62" s="88">
        <f t="shared" si="9"/>
        <v>87.186545784652381</v>
      </c>
      <c r="H62" s="184"/>
    </row>
    <row r="63" spans="1:15" s="8" customFormat="1" ht="13.2" x14ac:dyDescent="0.25">
      <c r="A63" s="85" t="str">
        <f t="shared" si="3"/>
        <v>Orkney</v>
      </c>
      <c r="B63" s="81" t="s">
        <v>473</v>
      </c>
      <c r="C63" s="89">
        <f t="shared" ref="C63:E65" si="10">IF(OR($B$7="(Multiple Items)",$B$7="(All)"),"N/A",MIN(100,J21))</f>
        <v>75.129533678756474</v>
      </c>
      <c r="D63" s="89">
        <f t="shared" si="10"/>
        <v>82.255845942228333</v>
      </c>
      <c r="E63" s="89">
        <f t="shared" si="10"/>
        <v>84.692364714603414</v>
      </c>
      <c r="F63" s="81" t="s">
        <v>473</v>
      </c>
      <c r="G63" s="89">
        <f>IF(OR($B$7="(Multiple Items)",$B$7="(All)"),"N/A",MIN(100,N21))</f>
        <v>82.867132867132867</v>
      </c>
      <c r="H63" s="184"/>
    </row>
    <row r="64" spans="1:15" s="8" customFormat="1" ht="13.2" x14ac:dyDescent="0.25">
      <c r="A64" s="90" t="str">
        <f t="shared" si="3"/>
        <v>Shetland</v>
      </c>
      <c r="B64" s="92" t="s">
        <v>473</v>
      </c>
      <c r="C64" s="91">
        <f t="shared" si="10"/>
        <v>85.877862595419842</v>
      </c>
      <c r="D64" s="91">
        <f t="shared" si="10"/>
        <v>95.979247730220493</v>
      </c>
      <c r="E64" s="91">
        <f t="shared" si="10"/>
        <v>91.524822695035468</v>
      </c>
      <c r="F64" s="92" t="s">
        <v>473</v>
      </c>
      <c r="G64" s="91">
        <f>IF(OR($B$7="(Multiple Items)",$B$7="(All)"),"N/A",MIN(100,N22))</f>
        <v>92.690311418685127</v>
      </c>
      <c r="H64" s="184"/>
    </row>
    <row r="65" spans="1:15" s="8" customFormat="1" ht="13.2" x14ac:dyDescent="0.25">
      <c r="A65" s="85" t="str">
        <f t="shared" si="3"/>
        <v>Tayside</v>
      </c>
      <c r="B65" s="89">
        <f>IF(OR($B$7="(Multiple Items)",$B$7="(All)"),"N/A",MIN(100,I23))</f>
        <v>79.773316062176164</v>
      </c>
      <c r="C65" s="89">
        <f t="shared" si="10"/>
        <v>80.140907089387937</v>
      </c>
      <c r="D65" s="89">
        <f t="shared" si="10"/>
        <v>88.304482911673318</v>
      </c>
      <c r="E65" s="89">
        <f t="shared" si="10"/>
        <v>86.882254549140853</v>
      </c>
      <c r="F65" s="89">
        <f>IF(OR($B$7="(Multiple Items)",$B$7="(All)"),"N/A",MIN(100,M23))</f>
        <v>87.498069498069498</v>
      </c>
      <c r="G65" s="89">
        <f>IF(OR($B$7="(Multiple Items)",$B$7="(All)"),"N/A",MIN(100,N23))</f>
        <v>84.564792793271593</v>
      </c>
      <c r="H65" s="184"/>
    </row>
    <row r="66" spans="1:15" s="8" customFormat="1" ht="13.2" x14ac:dyDescent="0.25">
      <c r="A66" s="90" t="str">
        <f t="shared" si="3"/>
        <v>Western Isles</v>
      </c>
      <c r="B66" s="92" t="s">
        <v>473</v>
      </c>
      <c r="C66" s="91">
        <f>IF(OR($B$7="(Multiple Items)",$B$7="(All)"),"N/A",MIN(100,J24))</f>
        <v>86.526946107784426</v>
      </c>
      <c r="D66" s="91">
        <f>IF(OR($B$7="(Multiple Items)",$B$7="(All)"),"N/A",MIN(100,K24))</f>
        <v>84.104119282284557</v>
      </c>
      <c r="E66" s="92" t="s">
        <v>473</v>
      </c>
      <c r="F66" s="92" t="s">
        <v>473</v>
      </c>
      <c r="G66" s="91">
        <f>IF(OR($B$7="(Multiple Items)",$B$7="(All)"),"N/A",MIN(100,N24))</f>
        <v>84.454054054054055</v>
      </c>
      <c r="H66" s="184"/>
    </row>
    <row r="67" spans="1:15" ht="14.4" customHeight="1" x14ac:dyDescent="0.25">
      <c r="H67" s="8"/>
      <c r="I67" s="8"/>
      <c r="J67" s="8"/>
      <c r="K67" s="8"/>
      <c r="L67" s="8"/>
      <c r="M67" s="8"/>
      <c r="N67" s="8"/>
      <c r="O67" s="8"/>
    </row>
    <row r="68" spans="1:15" ht="14.4" customHeight="1" x14ac:dyDescent="0.25">
      <c r="A68" s="99" t="s">
        <v>496</v>
      </c>
      <c r="H68" s="8"/>
      <c r="I68" s="8"/>
      <c r="J68" s="8"/>
      <c r="K68" s="8"/>
      <c r="L68" s="8"/>
      <c r="M68" s="8"/>
      <c r="N68" s="8"/>
      <c r="O68" s="8"/>
    </row>
    <row r="69" spans="1:15" ht="14.4" customHeight="1" x14ac:dyDescent="0.25">
      <c r="A69" s="13" t="s">
        <v>497</v>
      </c>
      <c r="H69" s="8"/>
      <c r="I69" s="8"/>
      <c r="J69" s="8"/>
      <c r="K69" s="8"/>
      <c r="L69" s="8"/>
      <c r="M69" s="8"/>
      <c r="N69" s="8"/>
      <c r="O69" s="8"/>
    </row>
    <row r="70" spans="1:15" ht="14.4" customHeight="1" x14ac:dyDescent="0.25">
      <c r="A70" s="98" t="s">
        <v>592</v>
      </c>
      <c r="H70" s="8"/>
      <c r="I70" s="8"/>
      <c r="J70" s="8"/>
      <c r="K70" s="8"/>
      <c r="L70" s="8"/>
      <c r="M70" s="8"/>
      <c r="N70" s="8"/>
      <c r="O70" s="8"/>
    </row>
    <row r="71" spans="1:15" ht="14.4" customHeight="1" x14ac:dyDescent="0.25">
      <c r="A71" s="98" t="s">
        <v>499</v>
      </c>
      <c r="H71" s="8"/>
      <c r="I71" s="8"/>
      <c r="J71" s="8"/>
      <c r="K71" s="8"/>
      <c r="L71" s="8"/>
      <c r="M71" s="8"/>
      <c r="N71" s="8"/>
      <c r="O71" s="8"/>
    </row>
    <row r="72" spans="1:15" ht="14.4" customHeight="1" x14ac:dyDescent="0.25">
      <c r="A72" s="13" t="s">
        <v>500</v>
      </c>
      <c r="H72" s="8"/>
      <c r="I72" s="8"/>
      <c r="J72" s="8"/>
      <c r="K72" s="8"/>
      <c r="L72" s="8"/>
      <c r="M72" s="8"/>
      <c r="N72" s="8"/>
      <c r="O72" s="8"/>
    </row>
    <row r="73" spans="1:15" ht="14.4" customHeight="1" x14ac:dyDescent="0.25">
      <c r="A73" s="13" t="s">
        <v>593</v>
      </c>
      <c r="H73" s="8"/>
      <c r="I73" s="8"/>
      <c r="J73" s="8"/>
      <c r="K73" s="8"/>
      <c r="L73" s="8"/>
      <c r="M73" s="8"/>
      <c r="N73" s="8"/>
      <c r="O73" s="8"/>
    </row>
    <row r="74" spans="1:15" ht="14.4" customHeight="1" x14ac:dyDescent="0.25">
      <c r="A74" s="13" t="s">
        <v>477</v>
      </c>
      <c r="H74" s="8"/>
      <c r="I74" s="8"/>
      <c r="J74" s="8"/>
      <c r="K74" s="8"/>
      <c r="L74" s="8"/>
      <c r="M74" s="8"/>
      <c r="N74" s="8"/>
      <c r="O74" s="8"/>
    </row>
    <row r="75" spans="1:15" ht="14.4" customHeight="1" x14ac:dyDescent="0.25">
      <c r="A75" s="13" t="s">
        <v>478</v>
      </c>
      <c r="H75" s="8"/>
      <c r="I75" s="8"/>
      <c r="J75" s="8"/>
      <c r="K75" s="8"/>
      <c r="L75" s="8"/>
      <c r="M75" s="8"/>
      <c r="N75" s="8"/>
      <c r="O75" s="8"/>
    </row>
  </sheetData>
  <mergeCells count="2">
    <mergeCell ref="B28:G28"/>
    <mergeCell ref="B50:G50"/>
  </mergeCells>
  <hyperlinks>
    <hyperlink ref="L1" location="Contents!A1" display="Back to contents" xr:uid="{00000000-0004-0000-1000-000000000000}"/>
  </hyperlinks>
  <pageMargins left="0.70866141732283472" right="0.70866141732283472" top="0.74803149606299213" bottom="0.74803149606299213" header="0.31496062992125984" footer="0.31496062992125984"/>
  <pageSetup paperSize="9" scale="61" orientation="portrait" r:id="rId2"/>
  <headerFooter alignWithMargins="0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49"/>
  <sheetViews>
    <sheetView workbookViewId="0">
      <selection activeCell="F24" sqref="F24"/>
    </sheetView>
  </sheetViews>
  <sheetFormatPr defaultRowHeight="13.2" x14ac:dyDescent="0.25"/>
  <sheetData>
    <row r="1" spans="1:21" s="70" customFormat="1" ht="14.4" x14ac:dyDescent="0.3">
      <c r="A1" s="70" t="s">
        <v>447</v>
      </c>
      <c r="B1" s="70" t="s">
        <v>483</v>
      </c>
      <c r="C1" s="70" t="s">
        <v>594</v>
      </c>
      <c r="D1" s="70" t="s">
        <v>595</v>
      </c>
      <c r="E1" s="70" t="s">
        <v>596</v>
      </c>
      <c r="F1" s="70" t="s">
        <v>597</v>
      </c>
      <c r="G1" s="70" t="s">
        <v>598</v>
      </c>
      <c r="H1" s="70" t="s">
        <v>599</v>
      </c>
      <c r="I1" s="70" t="s">
        <v>490</v>
      </c>
      <c r="J1" s="70" t="s">
        <v>600</v>
      </c>
      <c r="K1" s="70" t="s">
        <v>601</v>
      </c>
      <c r="L1" s="70" t="s">
        <v>602</v>
      </c>
      <c r="M1" s="70" t="s">
        <v>603</v>
      </c>
      <c r="N1" s="70" t="s">
        <v>604</v>
      </c>
      <c r="O1" s="70" t="s">
        <v>605</v>
      </c>
      <c r="P1" s="70" t="s">
        <v>606</v>
      </c>
      <c r="Q1" s="70" t="s">
        <v>607</v>
      </c>
      <c r="R1" s="70" t="s">
        <v>608</v>
      </c>
      <c r="S1" s="70" t="s">
        <v>609</v>
      </c>
      <c r="T1" s="70" t="s">
        <v>610</v>
      </c>
      <c r="U1" s="70" t="s">
        <v>611</v>
      </c>
    </row>
    <row r="2" spans="1:21" x14ac:dyDescent="0.25">
      <c r="A2" t="s">
        <v>399</v>
      </c>
      <c r="B2" t="s">
        <v>398</v>
      </c>
      <c r="C2">
        <v>853445</v>
      </c>
      <c r="D2">
        <v>831884</v>
      </c>
      <c r="E2">
        <v>817521</v>
      </c>
      <c r="F2">
        <v>843407</v>
      </c>
      <c r="G2">
        <v>806016</v>
      </c>
      <c r="H2">
        <v>126311</v>
      </c>
      <c r="I2">
        <v>4278584</v>
      </c>
      <c r="J2">
        <v>100.279296131449</v>
      </c>
      <c r="K2">
        <v>94.390365393845386</v>
      </c>
      <c r="L2">
        <v>90.02008469929109</v>
      </c>
      <c r="M2">
        <v>91.470059367198161</v>
      </c>
      <c r="N2">
        <v>90.328538320505288</v>
      </c>
      <c r="O2">
        <v>96.041791107762009</v>
      </c>
      <c r="P2">
        <v>851068</v>
      </c>
      <c r="Q2">
        <v>881323</v>
      </c>
      <c r="R2">
        <v>908154</v>
      </c>
      <c r="S2">
        <v>922058</v>
      </c>
      <c r="T2">
        <v>892316</v>
      </c>
      <c r="U2">
        <v>4454919</v>
      </c>
    </row>
    <row r="3" spans="1:21" x14ac:dyDescent="0.25">
      <c r="A3" t="s">
        <v>399</v>
      </c>
      <c r="B3" t="s">
        <v>397</v>
      </c>
      <c r="C3">
        <v>196452</v>
      </c>
      <c r="D3">
        <v>172009</v>
      </c>
      <c r="E3">
        <v>165774</v>
      </c>
      <c r="F3">
        <v>190215</v>
      </c>
      <c r="G3">
        <v>177077</v>
      </c>
      <c r="H3">
        <v>6402</v>
      </c>
      <c r="I3">
        <v>907929</v>
      </c>
      <c r="J3">
        <v>86.677138117256717</v>
      </c>
      <c r="K3">
        <v>85.505574970049764</v>
      </c>
      <c r="L3">
        <v>87.502309304252819</v>
      </c>
      <c r="M3">
        <v>91.545025338935332</v>
      </c>
      <c r="N3">
        <v>88.568613328531697</v>
      </c>
      <c r="O3">
        <v>88.580080996623352</v>
      </c>
      <c r="P3">
        <v>226648</v>
      </c>
      <c r="Q3">
        <v>201167</v>
      </c>
      <c r="R3">
        <v>189451</v>
      </c>
      <c r="S3">
        <v>207783</v>
      </c>
      <c r="T3">
        <v>199932</v>
      </c>
      <c r="U3">
        <v>1024981</v>
      </c>
    </row>
    <row r="4" spans="1:21" x14ac:dyDescent="0.25">
      <c r="A4" t="s">
        <v>399</v>
      </c>
      <c r="B4" t="s">
        <v>85</v>
      </c>
      <c r="C4">
        <v>1049897</v>
      </c>
      <c r="D4">
        <v>1003893</v>
      </c>
      <c r="E4">
        <v>983295</v>
      </c>
      <c r="F4">
        <v>1033622</v>
      </c>
      <c r="G4">
        <v>983093</v>
      </c>
      <c r="H4">
        <v>132713</v>
      </c>
      <c r="I4">
        <v>5186513</v>
      </c>
      <c r="J4">
        <v>97.418707711493568</v>
      </c>
      <c r="K4">
        <v>92.739240085358759</v>
      </c>
      <c r="L4">
        <v>89.58550662578979</v>
      </c>
      <c r="M4">
        <v>91.483845957086004</v>
      </c>
      <c r="N4">
        <v>90.006390490071851</v>
      </c>
      <c r="O4">
        <v>94.646124929287026</v>
      </c>
      <c r="P4">
        <v>1077716</v>
      </c>
      <c r="Q4">
        <v>1082490</v>
      </c>
      <c r="R4">
        <v>1097605</v>
      </c>
      <c r="S4">
        <v>1129841</v>
      </c>
      <c r="T4">
        <v>1092248</v>
      </c>
      <c r="U4">
        <v>5479900</v>
      </c>
    </row>
    <row r="5" spans="1:21" x14ac:dyDescent="0.25">
      <c r="A5" t="s">
        <v>400</v>
      </c>
      <c r="B5" t="s">
        <v>398</v>
      </c>
      <c r="C5">
        <v>89214</v>
      </c>
      <c r="D5">
        <v>67228</v>
      </c>
      <c r="E5">
        <v>57197</v>
      </c>
      <c r="F5">
        <v>47427</v>
      </c>
      <c r="G5">
        <v>41142</v>
      </c>
      <c r="I5">
        <v>302208</v>
      </c>
      <c r="J5">
        <v>101.17948601628601</v>
      </c>
      <c r="K5">
        <v>98.841449070806874</v>
      </c>
      <c r="L5">
        <v>101.334065622564</v>
      </c>
      <c r="M5">
        <v>99.417251860391985</v>
      </c>
      <c r="N5">
        <v>101.47243803181649</v>
      </c>
      <c r="O5">
        <v>100.4400366918813</v>
      </c>
      <c r="P5">
        <v>88174</v>
      </c>
      <c r="Q5">
        <v>68016</v>
      </c>
      <c r="R5">
        <v>56444</v>
      </c>
      <c r="S5">
        <v>47705</v>
      </c>
      <c r="T5">
        <v>40545</v>
      </c>
      <c r="U5">
        <v>300884</v>
      </c>
    </row>
    <row r="6" spans="1:21" x14ac:dyDescent="0.25">
      <c r="A6" t="s">
        <v>400</v>
      </c>
      <c r="B6" t="s">
        <v>397</v>
      </c>
      <c r="C6">
        <v>19442</v>
      </c>
      <c r="D6">
        <v>12722</v>
      </c>
      <c r="E6">
        <v>11474</v>
      </c>
      <c r="F6">
        <v>8663</v>
      </c>
      <c r="G6">
        <v>6899</v>
      </c>
      <c r="I6">
        <v>59200</v>
      </c>
      <c r="J6">
        <v>85.003497726477789</v>
      </c>
      <c r="K6">
        <v>84.034612589999341</v>
      </c>
      <c r="L6">
        <v>92.057124518613605</v>
      </c>
      <c r="M6">
        <v>91.208675510633825</v>
      </c>
      <c r="N6">
        <v>88.076088344184853</v>
      </c>
      <c r="O6">
        <v>87.307907854762121</v>
      </c>
      <c r="P6">
        <v>22872</v>
      </c>
      <c r="Q6">
        <v>15139</v>
      </c>
      <c r="R6">
        <v>12464</v>
      </c>
      <c r="S6">
        <v>9498</v>
      </c>
      <c r="T6">
        <v>7833</v>
      </c>
      <c r="U6">
        <v>67806</v>
      </c>
    </row>
    <row r="7" spans="1:21" x14ac:dyDescent="0.25">
      <c r="A7" t="s">
        <v>400</v>
      </c>
      <c r="B7" t="s">
        <v>85</v>
      </c>
      <c r="C7">
        <v>108656</v>
      </c>
      <c r="D7">
        <v>79950</v>
      </c>
      <c r="E7">
        <v>68671</v>
      </c>
      <c r="F7">
        <v>56090</v>
      </c>
      <c r="G7">
        <v>48041</v>
      </c>
      <c r="I7">
        <v>361408</v>
      </c>
      <c r="J7">
        <v>97.847738774922107</v>
      </c>
      <c r="K7">
        <v>96.145751909085448</v>
      </c>
      <c r="L7">
        <v>99.656063156672658</v>
      </c>
      <c r="M7">
        <v>98.054297851511279</v>
      </c>
      <c r="N7">
        <v>99.303402372979448</v>
      </c>
      <c r="O7">
        <v>98.024898966611516</v>
      </c>
      <c r="P7">
        <v>111046</v>
      </c>
      <c r="Q7">
        <v>83155</v>
      </c>
      <c r="R7">
        <v>68908</v>
      </c>
      <c r="S7">
        <v>57203</v>
      </c>
      <c r="T7">
        <v>48378</v>
      </c>
      <c r="U7">
        <v>368690</v>
      </c>
    </row>
    <row r="8" spans="1:21" x14ac:dyDescent="0.25">
      <c r="A8" t="s">
        <v>401</v>
      </c>
      <c r="B8" t="s">
        <v>398</v>
      </c>
      <c r="C8">
        <v>4661</v>
      </c>
      <c r="D8">
        <v>13744</v>
      </c>
      <c r="E8">
        <v>32228</v>
      </c>
      <c r="F8">
        <v>22774</v>
      </c>
      <c r="G8">
        <v>7418</v>
      </c>
      <c r="I8">
        <v>80825</v>
      </c>
      <c r="J8">
        <v>85.901216365646889</v>
      </c>
      <c r="K8">
        <v>86.494650723725613</v>
      </c>
      <c r="L8">
        <v>83.555002462990331</v>
      </c>
      <c r="M8">
        <v>85.251179156996329</v>
      </c>
      <c r="N8">
        <v>90.331222601071602</v>
      </c>
      <c r="O8">
        <v>85.246748863552469</v>
      </c>
      <c r="P8">
        <v>5426</v>
      </c>
      <c r="Q8">
        <v>15890</v>
      </c>
      <c r="R8">
        <v>38571</v>
      </c>
      <c r="S8">
        <v>26714</v>
      </c>
      <c r="T8">
        <v>8212</v>
      </c>
      <c r="U8">
        <v>94813</v>
      </c>
    </row>
    <row r="9" spans="1:21" x14ac:dyDescent="0.25">
      <c r="A9" t="s">
        <v>401</v>
      </c>
      <c r="B9" t="s">
        <v>397</v>
      </c>
      <c r="C9">
        <v>1309</v>
      </c>
      <c r="D9">
        <v>2709</v>
      </c>
      <c r="E9">
        <v>7043</v>
      </c>
      <c r="F9">
        <v>4783</v>
      </c>
      <c r="G9">
        <v>1786</v>
      </c>
      <c r="I9">
        <v>17630</v>
      </c>
      <c r="J9">
        <v>78.242677824267787</v>
      </c>
      <c r="K9">
        <v>81.596385542168676</v>
      </c>
      <c r="L9">
        <v>83.695781342840164</v>
      </c>
      <c r="M9">
        <v>86.664250770067042</v>
      </c>
      <c r="N9">
        <v>78.333333333333329</v>
      </c>
      <c r="O9">
        <v>83.13292780685623</v>
      </c>
      <c r="P9">
        <v>1673</v>
      </c>
      <c r="Q9">
        <v>3320</v>
      </c>
      <c r="R9">
        <v>8415</v>
      </c>
      <c r="S9">
        <v>5519</v>
      </c>
      <c r="T9">
        <v>2280</v>
      </c>
      <c r="U9">
        <v>21207</v>
      </c>
    </row>
    <row r="10" spans="1:21" x14ac:dyDescent="0.25">
      <c r="A10" t="s">
        <v>401</v>
      </c>
      <c r="B10" t="s">
        <v>85</v>
      </c>
      <c r="C10">
        <v>5970</v>
      </c>
      <c r="D10">
        <v>16453</v>
      </c>
      <c r="E10">
        <v>39271</v>
      </c>
      <c r="F10">
        <v>27557</v>
      </c>
      <c r="G10">
        <v>9204</v>
      </c>
      <c r="I10">
        <v>98455</v>
      </c>
      <c r="J10">
        <v>84.096351598816739</v>
      </c>
      <c r="K10">
        <v>85.648099947943777</v>
      </c>
      <c r="L10">
        <v>83.580215383305671</v>
      </c>
      <c r="M10">
        <v>85.493128160580767</v>
      </c>
      <c r="N10">
        <v>87.723980175371707</v>
      </c>
      <c r="O10">
        <v>84.860368901913461</v>
      </c>
      <c r="P10">
        <v>7099</v>
      </c>
      <c r="Q10">
        <v>19210</v>
      </c>
      <c r="R10">
        <v>46986</v>
      </c>
      <c r="S10">
        <v>32233</v>
      </c>
      <c r="T10">
        <v>10492</v>
      </c>
      <c r="U10">
        <v>116020</v>
      </c>
    </row>
    <row r="11" spans="1:21" x14ac:dyDescent="0.25">
      <c r="A11" t="s">
        <v>402</v>
      </c>
      <c r="B11" t="s">
        <v>398</v>
      </c>
      <c r="C11">
        <v>6049</v>
      </c>
      <c r="D11">
        <v>22026</v>
      </c>
      <c r="E11">
        <v>28698</v>
      </c>
      <c r="F11">
        <v>12711</v>
      </c>
      <c r="G11">
        <v>5148</v>
      </c>
      <c r="I11">
        <v>74632</v>
      </c>
      <c r="J11">
        <v>59.908883826879268</v>
      </c>
      <c r="K11">
        <v>68.185617434913169</v>
      </c>
      <c r="L11">
        <v>59.963643201905597</v>
      </c>
      <c r="M11">
        <v>58.054350308289557</v>
      </c>
      <c r="N11">
        <v>48.251944887055963</v>
      </c>
      <c r="O11">
        <v>60.763863445771563</v>
      </c>
      <c r="P11">
        <v>10097</v>
      </c>
      <c r="Q11">
        <v>32303</v>
      </c>
      <c r="R11">
        <v>47859</v>
      </c>
      <c r="S11">
        <v>21895</v>
      </c>
      <c r="T11">
        <v>10669</v>
      </c>
      <c r="U11">
        <v>122823</v>
      </c>
    </row>
    <row r="12" spans="1:21" x14ac:dyDescent="0.25">
      <c r="A12" t="s">
        <v>402</v>
      </c>
      <c r="B12" t="s">
        <v>397</v>
      </c>
      <c r="C12">
        <v>1985</v>
      </c>
      <c r="D12">
        <v>5377</v>
      </c>
      <c r="E12">
        <v>7652</v>
      </c>
      <c r="F12">
        <v>3109</v>
      </c>
      <c r="G12">
        <v>2158</v>
      </c>
      <c r="I12">
        <v>20281</v>
      </c>
      <c r="J12">
        <v>69.454163750874741</v>
      </c>
      <c r="K12">
        <v>73.576902025177887</v>
      </c>
      <c r="L12">
        <v>80.691764209638293</v>
      </c>
      <c r="M12">
        <v>80.942462900286387</v>
      </c>
      <c r="N12">
        <v>87.121517965280574</v>
      </c>
      <c r="O12">
        <v>78.102976855239348</v>
      </c>
      <c r="P12">
        <v>2858</v>
      </c>
      <c r="Q12">
        <v>7308</v>
      </c>
      <c r="R12">
        <v>9483</v>
      </c>
      <c r="S12">
        <v>3841</v>
      </c>
      <c r="T12">
        <v>2477</v>
      </c>
      <c r="U12">
        <v>25967</v>
      </c>
    </row>
    <row r="13" spans="1:21" x14ac:dyDescent="0.25">
      <c r="A13" t="s">
        <v>402</v>
      </c>
      <c r="B13" t="s">
        <v>85</v>
      </c>
      <c r="C13">
        <v>8034</v>
      </c>
      <c r="D13">
        <v>27403</v>
      </c>
      <c r="E13">
        <v>36350</v>
      </c>
      <c r="F13">
        <v>15820</v>
      </c>
      <c r="G13">
        <v>7306</v>
      </c>
      <c r="I13">
        <v>94913</v>
      </c>
      <c r="J13">
        <v>62.014666152064841</v>
      </c>
      <c r="K13">
        <v>69.180278205548959</v>
      </c>
      <c r="L13">
        <v>63.391580342506373</v>
      </c>
      <c r="M13">
        <v>61.470313957102888</v>
      </c>
      <c r="N13">
        <v>55.575840559866123</v>
      </c>
      <c r="O13">
        <v>63.789905235566913</v>
      </c>
      <c r="P13">
        <v>12955</v>
      </c>
      <c r="Q13">
        <v>39611</v>
      </c>
      <c r="R13">
        <v>57342</v>
      </c>
      <c r="S13">
        <v>25736</v>
      </c>
      <c r="T13">
        <v>13146</v>
      </c>
      <c r="U13">
        <v>148790</v>
      </c>
    </row>
    <row r="14" spans="1:21" x14ac:dyDescent="0.25">
      <c r="A14" t="s">
        <v>403</v>
      </c>
      <c r="B14" t="s">
        <v>398</v>
      </c>
      <c r="C14">
        <v>50519</v>
      </c>
      <c r="D14">
        <v>54081</v>
      </c>
      <c r="E14">
        <v>49595</v>
      </c>
      <c r="F14">
        <v>50259</v>
      </c>
      <c r="G14">
        <v>50252</v>
      </c>
      <c r="I14">
        <v>254706</v>
      </c>
      <c r="J14">
        <v>88.673383416415078</v>
      </c>
      <c r="K14">
        <v>84.244878884648344</v>
      </c>
      <c r="L14">
        <v>83.480617414869798</v>
      </c>
      <c r="M14">
        <v>82.333764723227887</v>
      </c>
      <c r="N14">
        <v>81.890328363073408</v>
      </c>
      <c r="O14">
        <v>84.065825258099437</v>
      </c>
      <c r="P14">
        <v>56972</v>
      </c>
      <c r="Q14">
        <v>64195</v>
      </c>
      <c r="R14">
        <v>59409</v>
      </c>
      <c r="S14">
        <v>61043</v>
      </c>
      <c r="T14">
        <v>61365</v>
      </c>
      <c r="U14">
        <v>302984</v>
      </c>
    </row>
    <row r="15" spans="1:21" x14ac:dyDescent="0.25">
      <c r="A15" t="s">
        <v>403</v>
      </c>
      <c r="B15" t="s">
        <v>397</v>
      </c>
      <c r="C15">
        <v>13414</v>
      </c>
      <c r="D15">
        <v>13127</v>
      </c>
      <c r="E15">
        <v>11631</v>
      </c>
      <c r="F15">
        <v>11117</v>
      </c>
      <c r="G15">
        <v>12250</v>
      </c>
      <c r="I15">
        <v>61539</v>
      </c>
      <c r="J15">
        <v>82.8894518939628</v>
      </c>
      <c r="K15">
        <v>85.295646523716698</v>
      </c>
      <c r="L15">
        <v>85.540928145914535</v>
      </c>
      <c r="M15">
        <v>86.171614603519103</v>
      </c>
      <c r="N15">
        <v>89.579524680073121</v>
      </c>
      <c r="O15">
        <v>85.773422908594213</v>
      </c>
      <c r="P15">
        <v>16183</v>
      </c>
      <c r="Q15">
        <v>15390</v>
      </c>
      <c r="R15">
        <v>13597</v>
      </c>
      <c r="S15">
        <v>12901</v>
      </c>
      <c r="T15">
        <v>13675</v>
      </c>
      <c r="U15">
        <v>71746</v>
      </c>
    </row>
    <row r="16" spans="1:21" x14ac:dyDescent="0.25">
      <c r="A16" t="s">
        <v>403</v>
      </c>
      <c r="B16" t="s">
        <v>85</v>
      </c>
      <c r="C16">
        <v>63933</v>
      </c>
      <c r="D16">
        <v>67208</v>
      </c>
      <c r="E16">
        <v>61226</v>
      </c>
      <c r="F16">
        <v>61376</v>
      </c>
      <c r="G16">
        <v>62502</v>
      </c>
      <c r="I16">
        <v>316245</v>
      </c>
      <c r="J16">
        <v>87.393889686282549</v>
      </c>
      <c r="K16">
        <v>84.448074385876737</v>
      </c>
      <c r="L16">
        <v>83.864339917267074</v>
      </c>
      <c r="M16">
        <v>83.003353889429832</v>
      </c>
      <c r="N16">
        <v>83.291577825159919</v>
      </c>
      <c r="O16">
        <v>84.392762789208234</v>
      </c>
      <c r="P16">
        <v>73155</v>
      </c>
      <c r="Q16">
        <v>79585</v>
      </c>
      <c r="R16">
        <v>73006</v>
      </c>
      <c r="S16">
        <v>73944</v>
      </c>
      <c r="T16">
        <v>75040</v>
      </c>
      <c r="U16">
        <v>374730</v>
      </c>
    </row>
    <row r="17" spans="1:21" x14ac:dyDescent="0.25">
      <c r="A17" t="s">
        <v>404</v>
      </c>
      <c r="B17" t="s">
        <v>398</v>
      </c>
      <c r="C17">
        <v>41994</v>
      </c>
      <c r="D17">
        <v>49105</v>
      </c>
      <c r="E17">
        <v>51182</v>
      </c>
      <c r="F17">
        <v>49528</v>
      </c>
      <c r="G17">
        <v>54475</v>
      </c>
      <c r="I17">
        <v>246284</v>
      </c>
      <c r="J17">
        <v>104.4912787081042</v>
      </c>
      <c r="K17">
        <v>99.843438656419011</v>
      </c>
      <c r="L17">
        <v>98.347488566926714</v>
      </c>
      <c r="M17">
        <v>94.895769466584923</v>
      </c>
      <c r="N17">
        <v>101.06116542678519</v>
      </c>
      <c r="O17">
        <v>99.505470530245489</v>
      </c>
      <c r="P17">
        <v>40189</v>
      </c>
      <c r="Q17">
        <v>49182</v>
      </c>
      <c r="R17">
        <v>52042</v>
      </c>
      <c r="S17">
        <v>52192</v>
      </c>
      <c r="T17">
        <v>53903</v>
      </c>
      <c r="U17">
        <v>247508</v>
      </c>
    </row>
    <row r="18" spans="1:21" x14ac:dyDescent="0.25">
      <c r="A18" t="s">
        <v>404</v>
      </c>
      <c r="B18" t="s">
        <v>397</v>
      </c>
      <c r="C18">
        <v>9525</v>
      </c>
      <c r="D18">
        <v>9944</v>
      </c>
      <c r="E18">
        <v>10388</v>
      </c>
      <c r="F18">
        <v>10181</v>
      </c>
      <c r="G18">
        <v>11110</v>
      </c>
      <c r="I18">
        <v>51148</v>
      </c>
      <c r="J18">
        <v>87.161420204978043</v>
      </c>
      <c r="K18">
        <v>86.938275922364056</v>
      </c>
      <c r="L18">
        <v>88.710503842869343</v>
      </c>
      <c r="M18">
        <v>89.589933122140096</v>
      </c>
      <c r="N18">
        <v>87.055320482682959</v>
      </c>
      <c r="O18">
        <v>87.88014157589086</v>
      </c>
      <c r="P18">
        <v>10928</v>
      </c>
      <c r="Q18">
        <v>11438</v>
      </c>
      <c r="R18">
        <v>11710</v>
      </c>
      <c r="S18">
        <v>11364</v>
      </c>
      <c r="T18">
        <v>12762</v>
      </c>
      <c r="U18">
        <v>58202</v>
      </c>
    </row>
    <row r="19" spans="1:21" x14ac:dyDescent="0.25">
      <c r="A19" t="s">
        <v>404</v>
      </c>
      <c r="B19" t="s">
        <v>85</v>
      </c>
      <c r="C19">
        <v>51519</v>
      </c>
      <c r="D19">
        <v>59049</v>
      </c>
      <c r="E19">
        <v>61570</v>
      </c>
      <c r="F19">
        <v>59709</v>
      </c>
      <c r="G19">
        <v>65585</v>
      </c>
      <c r="I19">
        <v>297432</v>
      </c>
      <c r="J19">
        <v>100.7864311285874</v>
      </c>
      <c r="K19">
        <v>97.408446057406792</v>
      </c>
      <c r="L19">
        <v>96.577362278830464</v>
      </c>
      <c r="M19">
        <v>93.947070300207685</v>
      </c>
      <c r="N19">
        <v>98.379959498987475</v>
      </c>
      <c r="O19">
        <v>97.292205030911646</v>
      </c>
      <c r="P19">
        <v>51117</v>
      </c>
      <c r="Q19">
        <v>60620</v>
      </c>
      <c r="R19">
        <v>63752</v>
      </c>
      <c r="S19">
        <v>63556</v>
      </c>
      <c r="T19">
        <v>66665</v>
      </c>
      <c r="U19">
        <v>305710</v>
      </c>
    </row>
    <row r="20" spans="1:21" x14ac:dyDescent="0.25">
      <c r="A20" t="s">
        <v>405</v>
      </c>
      <c r="B20" t="s">
        <v>398</v>
      </c>
      <c r="C20">
        <v>24448</v>
      </c>
      <c r="D20">
        <v>64784</v>
      </c>
      <c r="E20">
        <v>85323</v>
      </c>
      <c r="F20">
        <v>120754</v>
      </c>
      <c r="G20">
        <v>116897</v>
      </c>
      <c r="I20">
        <v>412206</v>
      </c>
      <c r="J20">
        <v>94.135766816834163</v>
      </c>
      <c r="K20">
        <v>90.143040017810435</v>
      </c>
      <c r="L20">
        <v>85.940049555810717</v>
      </c>
      <c r="M20">
        <v>85.728687453853581</v>
      </c>
      <c r="N20">
        <v>85.717323556370303</v>
      </c>
      <c r="O20">
        <v>86.898758727695892</v>
      </c>
      <c r="P20">
        <v>25971</v>
      </c>
      <c r="Q20">
        <v>71868</v>
      </c>
      <c r="R20">
        <v>99282</v>
      </c>
      <c r="S20">
        <v>140856</v>
      </c>
      <c r="T20">
        <v>136375</v>
      </c>
      <c r="U20">
        <v>474352</v>
      </c>
    </row>
    <row r="21" spans="1:21" x14ac:dyDescent="0.25">
      <c r="A21" t="s">
        <v>405</v>
      </c>
      <c r="B21" t="s">
        <v>397</v>
      </c>
      <c r="C21">
        <v>5361</v>
      </c>
      <c r="D21">
        <v>14184</v>
      </c>
      <c r="E21">
        <v>18704</v>
      </c>
      <c r="F21">
        <v>31555</v>
      </c>
      <c r="G21">
        <v>29855</v>
      </c>
      <c r="I21">
        <v>99659</v>
      </c>
      <c r="J21">
        <v>80.098610488570145</v>
      </c>
      <c r="K21">
        <v>85.245507542520585</v>
      </c>
      <c r="L21">
        <v>89.11334508552099</v>
      </c>
      <c r="M21">
        <v>90.986419076727898</v>
      </c>
      <c r="N21">
        <v>89.989751627682665</v>
      </c>
      <c r="O21">
        <v>88.840057765337235</v>
      </c>
      <c r="P21">
        <v>6693</v>
      </c>
      <c r="Q21">
        <v>16639</v>
      </c>
      <c r="R21">
        <v>20989</v>
      </c>
      <c r="S21">
        <v>34681</v>
      </c>
      <c r="T21">
        <v>33176</v>
      </c>
      <c r="U21">
        <v>112178</v>
      </c>
    </row>
    <row r="22" spans="1:21" x14ac:dyDescent="0.25">
      <c r="A22" t="s">
        <v>405</v>
      </c>
      <c r="B22" t="s">
        <v>85</v>
      </c>
      <c r="C22">
        <v>29809</v>
      </c>
      <c r="D22">
        <v>78968</v>
      </c>
      <c r="E22">
        <v>104027</v>
      </c>
      <c r="F22">
        <v>152309</v>
      </c>
      <c r="G22">
        <v>146752</v>
      </c>
      <c r="I22">
        <v>511865</v>
      </c>
      <c r="J22">
        <v>91.259490570658826</v>
      </c>
      <c r="K22">
        <v>89.222321398307471</v>
      </c>
      <c r="L22">
        <v>86.493834756508221</v>
      </c>
      <c r="M22">
        <v>86.767462130491012</v>
      </c>
      <c r="N22">
        <v>86.553308444066971</v>
      </c>
      <c r="O22">
        <v>87.270045862956707</v>
      </c>
      <c r="P22">
        <v>32664</v>
      </c>
      <c r="Q22">
        <v>88507</v>
      </c>
      <c r="R22">
        <v>120271</v>
      </c>
      <c r="S22">
        <v>175537</v>
      </c>
      <c r="T22">
        <v>169551</v>
      </c>
      <c r="U22">
        <v>586530</v>
      </c>
    </row>
    <row r="23" spans="1:21" x14ac:dyDescent="0.25">
      <c r="A23" t="s">
        <v>406</v>
      </c>
      <c r="B23" t="s">
        <v>398</v>
      </c>
      <c r="C23">
        <v>342428</v>
      </c>
      <c r="D23">
        <v>176076</v>
      </c>
      <c r="E23">
        <v>132398</v>
      </c>
      <c r="F23">
        <v>137632</v>
      </c>
      <c r="G23">
        <v>187369</v>
      </c>
      <c r="I23">
        <v>975903</v>
      </c>
      <c r="J23">
        <v>105.8382451574617</v>
      </c>
      <c r="K23">
        <v>101.3947274465316</v>
      </c>
      <c r="L23">
        <v>98.359657073235965</v>
      </c>
      <c r="M23">
        <v>100.3873057089299</v>
      </c>
      <c r="N23">
        <v>95.530142350205978</v>
      </c>
      <c r="O23">
        <v>101.12607198073439</v>
      </c>
      <c r="P23">
        <v>323539</v>
      </c>
      <c r="Q23">
        <v>173654</v>
      </c>
      <c r="R23">
        <v>134606</v>
      </c>
      <c r="S23">
        <v>137101</v>
      </c>
      <c r="T23">
        <v>196136</v>
      </c>
      <c r="U23">
        <v>965036</v>
      </c>
    </row>
    <row r="24" spans="1:21" x14ac:dyDescent="0.25">
      <c r="A24" t="s">
        <v>406</v>
      </c>
      <c r="B24" t="s">
        <v>397</v>
      </c>
      <c r="C24">
        <v>77569</v>
      </c>
      <c r="D24">
        <v>35036</v>
      </c>
      <c r="E24">
        <v>23136</v>
      </c>
      <c r="F24">
        <v>27560</v>
      </c>
      <c r="G24">
        <v>40359</v>
      </c>
      <c r="I24">
        <v>203660</v>
      </c>
      <c r="J24">
        <v>93.568231987551414</v>
      </c>
      <c r="K24">
        <v>90.943543153796242</v>
      </c>
      <c r="L24">
        <v>90.954121948342959</v>
      </c>
      <c r="M24">
        <v>94.428835743164527</v>
      </c>
      <c r="N24">
        <v>91.818905699010358</v>
      </c>
      <c r="O24">
        <v>92.571044162833402</v>
      </c>
      <c r="P24">
        <v>82901</v>
      </c>
      <c r="Q24">
        <v>38525</v>
      </c>
      <c r="R24">
        <v>25437</v>
      </c>
      <c r="S24">
        <v>29186</v>
      </c>
      <c r="T24">
        <v>43955</v>
      </c>
      <c r="U24">
        <v>220004</v>
      </c>
    </row>
    <row r="25" spans="1:21" x14ac:dyDescent="0.25">
      <c r="A25" t="s">
        <v>406</v>
      </c>
      <c r="B25" t="s">
        <v>85</v>
      </c>
      <c r="C25">
        <v>419997</v>
      </c>
      <c r="D25">
        <v>211112</v>
      </c>
      <c r="E25">
        <v>155534</v>
      </c>
      <c r="F25">
        <v>165192</v>
      </c>
      <c r="G25">
        <v>227728</v>
      </c>
      <c r="I25">
        <v>1179563</v>
      </c>
      <c r="J25">
        <v>103.3355476823147</v>
      </c>
      <c r="K25">
        <v>99.497122712426773</v>
      </c>
      <c r="L25">
        <v>97.18263216760495</v>
      </c>
      <c r="M25">
        <v>99.341499936856152</v>
      </c>
      <c r="N25">
        <v>94.850702441990748</v>
      </c>
      <c r="O25">
        <v>99.537821508134741</v>
      </c>
      <c r="P25">
        <v>406440</v>
      </c>
      <c r="Q25">
        <v>212179</v>
      </c>
      <c r="R25">
        <v>160043</v>
      </c>
      <c r="S25">
        <v>166287</v>
      </c>
      <c r="T25">
        <v>240091</v>
      </c>
      <c r="U25">
        <v>1185040</v>
      </c>
    </row>
    <row r="26" spans="1:21" x14ac:dyDescent="0.25">
      <c r="A26" t="s">
        <v>407</v>
      </c>
      <c r="B26" t="s">
        <v>398</v>
      </c>
      <c r="C26">
        <v>20419</v>
      </c>
      <c r="D26">
        <v>37365</v>
      </c>
      <c r="E26">
        <v>82075</v>
      </c>
      <c r="F26">
        <v>63166</v>
      </c>
      <c r="G26">
        <v>17490</v>
      </c>
      <c r="I26">
        <v>220515</v>
      </c>
      <c r="J26">
        <v>85.267465653317743</v>
      </c>
      <c r="K26">
        <v>85.397906477122092</v>
      </c>
      <c r="L26">
        <v>81.617127912411377</v>
      </c>
      <c r="M26">
        <v>82.356775926360527</v>
      </c>
      <c r="N26">
        <v>80.045766590389022</v>
      </c>
      <c r="O26">
        <v>82.648701323038864</v>
      </c>
      <c r="P26">
        <v>23947</v>
      </c>
      <c r="Q26">
        <v>43754</v>
      </c>
      <c r="R26">
        <v>100561</v>
      </c>
      <c r="S26">
        <v>76698</v>
      </c>
      <c r="T26">
        <v>21850</v>
      </c>
      <c r="U26">
        <v>266810</v>
      </c>
    </row>
    <row r="27" spans="1:21" x14ac:dyDescent="0.25">
      <c r="A27" t="s">
        <v>407</v>
      </c>
      <c r="B27" t="s">
        <v>397</v>
      </c>
      <c r="C27">
        <v>5106</v>
      </c>
      <c r="D27">
        <v>8141</v>
      </c>
      <c r="E27">
        <v>17319</v>
      </c>
      <c r="F27">
        <v>14526</v>
      </c>
      <c r="G27">
        <v>3444</v>
      </c>
      <c r="I27">
        <v>48536</v>
      </c>
      <c r="J27">
        <v>78.893695920889982</v>
      </c>
      <c r="K27">
        <v>81.794433839043506</v>
      </c>
      <c r="L27">
        <v>84.955361522613558</v>
      </c>
      <c r="M27">
        <v>87.448076575763054</v>
      </c>
      <c r="N27">
        <v>85.079051383399204</v>
      </c>
      <c r="O27">
        <v>84.454497998955972</v>
      </c>
      <c r="P27">
        <v>6472</v>
      </c>
      <c r="Q27">
        <v>9953</v>
      </c>
      <c r="R27">
        <v>20386</v>
      </c>
      <c r="S27">
        <v>16611</v>
      </c>
      <c r="T27">
        <v>4048</v>
      </c>
      <c r="U27">
        <v>57470</v>
      </c>
    </row>
    <row r="28" spans="1:21" x14ac:dyDescent="0.25">
      <c r="A28" t="s">
        <v>407</v>
      </c>
      <c r="B28" t="s">
        <v>85</v>
      </c>
      <c r="C28">
        <v>25525</v>
      </c>
      <c r="D28">
        <v>45506</v>
      </c>
      <c r="E28">
        <v>99394</v>
      </c>
      <c r="F28">
        <v>77692</v>
      </c>
      <c r="G28">
        <v>20934</v>
      </c>
      <c r="I28">
        <v>269051</v>
      </c>
      <c r="J28">
        <v>83.911371182484629</v>
      </c>
      <c r="K28">
        <v>84.730109669130655</v>
      </c>
      <c r="L28">
        <v>82.179797762656364</v>
      </c>
      <c r="M28">
        <v>83.263136460577215</v>
      </c>
      <c r="N28">
        <v>80.832496717893278</v>
      </c>
      <c r="O28">
        <v>82.968730726532627</v>
      </c>
      <c r="P28">
        <v>30419</v>
      </c>
      <c r="Q28">
        <v>53707</v>
      </c>
      <c r="R28">
        <v>120947</v>
      </c>
      <c r="S28">
        <v>93309</v>
      </c>
      <c r="T28">
        <v>25898</v>
      </c>
      <c r="U28">
        <v>324280</v>
      </c>
    </row>
    <row r="29" spans="1:21" x14ac:dyDescent="0.25">
      <c r="A29" t="s">
        <v>408</v>
      </c>
      <c r="B29" t="s">
        <v>398</v>
      </c>
      <c r="C29">
        <v>141765</v>
      </c>
      <c r="D29">
        <v>140299</v>
      </c>
      <c r="E29">
        <v>93098</v>
      </c>
      <c r="F29">
        <v>99807</v>
      </c>
      <c r="G29">
        <v>72236</v>
      </c>
      <c r="I29">
        <v>547205</v>
      </c>
      <c r="J29">
        <v>103.0838253686629</v>
      </c>
      <c r="K29">
        <v>102.7537919568768</v>
      </c>
      <c r="L29">
        <v>101.7420003497115</v>
      </c>
      <c r="M29">
        <v>104.1044309078772</v>
      </c>
      <c r="N29">
        <v>102.6838005344857</v>
      </c>
      <c r="O29">
        <v>102.8992811031484</v>
      </c>
      <c r="P29">
        <v>137524</v>
      </c>
      <c r="Q29">
        <v>136539</v>
      </c>
      <c r="R29">
        <v>91504</v>
      </c>
      <c r="S29">
        <v>95872</v>
      </c>
      <c r="T29">
        <v>70348</v>
      </c>
      <c r="U29">
        <v>531787</v>
      </c>
    </row>
    <row r="30" spans="1:21" x14ac:dyDescent="0.25">
      <c r="A30" t="s">
        <v>408</v>
      </c>
      <c r="B30" t="s">
        <v>397</v>
      </c>
      <c r="C30">
        <v>30174</v>
      </c>
      <c r="D30">
        <v>28483</v>
      </c>
      <c r="E30">
        <v>18601</v>
      </c>
      <c r="F30">
        <v>24073</v>
      </c>
      <c r="G30">
        <v>15482</v>
      </c>
      <c r="I30">
        <v>116813</v>
      </c>
      <c r="J30">
        <v>83.572912339011211</v>
      </c>
      <c r="K30">
        <v>88.081763923678764</v>
      </c>
      <c r="L30">
        <v>88.652178057382514</v>
      </c>
      <c r="M30">
        <v>94.281909685505028</v>
      </c>
      <c r="N30">
        <v>89.563808862663421</v>
      </c>
      <c r="O30">
        <v>88.332085630241295</v>
      </c>
      <c r="P30">
        <v>36105</v>
      </c>
      <c r="Q30">
        <v>32337</v>
      </c>
      <c r="R30">
        <v>20982</v>
      </c>
      <c r="S30">
        <v>25533</v>
      </c>
      <c r="T30">
        <v>17286</v>
      </c>
      <c r="U30">
        <v>132243</v>
      </c>
    </row>
    <row r="31" spans="1:21" x14ac:dyDescent="0.25">
      <c r="A31" t="s">
        <v>408</v>
      </c>
      <c r="B31" t="s">
        <v>85</v>
      </c>
      <c r="C31">
        <v>171939</v>
      </c>
      <c r="D31">
        <v>168782</v>
      </c>
      <c r="E31">
        <v>111699</v>
      </c>
      <c r="F31">
        <v>123880</v>
      </c>
      <c r="G31">
        <v>87718</v>
      </c>
      <c r="I31">
        <v>664018</v>
      </c>
      <c r="J31">
        <v>99.026660292923424</v>
      </c>
      <c r="K31">
        <v>99.944337857362797</v>
      </c>
      <c r="L31">
        <v>99.300357377807018</v>
      </c>
      <c r="M31">
        <v>102.0386310283761</v>
      </c>
      <c r="N31">
        <v>100.0958532076591</v>
      </c>
      <c r="O31">
        <v>99.998192852732558</v>
      </c>
      <c r="P31">
        <v>173629</v>
      </c>
      <c r="Q31">
        <v>168876</v>
      </c>
      <c r="R31">
        <v>112486</v>
      </c>
      <c r="S31">
        <v>121405</v>
      </c>
      <c r="T31">
        <v>87634</v>
      </c>
      <c r="U31">
        <v>664030</v>
      </c>
    </row>
    <row r="32" spans="1:21" x14ac:dyDescent="0.25">
      <c r="A32" t="s">
        <v>409</v>
      </c>
      <c r="B32" t="s">
        <v>398</v>
      </c>
      <c r="C32">
        <v>82863</v>
      </c>
      <c r="D32">
        <v>150301</v>
      </c>
      <c r="E32">
        <v>119396</v>
      </c>
      <c r="F32">
        <v>137596</v>
      </c>
      <c r="G32">
        <v>199967</v>
      </c>
      <c r="I32">
        <v>690123</v>
      </c>
      <c r="J32">
        <v>102.2406751637939</v>
      </c>
      <c r="K32">
        <v>94.75598761812897</v>
      </c>
      <c r="L32">
        <v>92.308881741712028</v>
      </c>
      <c r="M32">
        <v>94.552751111508144</v>
      </c>
      <c r="N32">
        <v>86.14254636310767</v>
      </c>
      <c r="O32">
        <v>92.427022451745628</v>
      </c>
      <c r="P32">
        <v>81047</v>
      </c>
      <c r="Q32">
        <v>158619</v>
      </c>
      <c r="R32">
        <v>129344</v>
      </c>
      <c r="S32">
        <v>145523</v>
      </c>
      <c r="T32">
        <v>232135</v>
      </c>
      <c r="U32">
        <v>746668</v>
      </c>
    </row>
    <row r="33" spans="1:21" x14ac:dyDescent="0.25">
      <c r="A33" t="s">
        <v>409</v>
      </c>
      <c r="B33" t="s">
        <v>397</v>
      </c>
      <c r="C33">
        <v>20250</v>
      </c>
      <c r="D33">
        <v>30128</v>
      </c>
      <c r="E33">
        <v>22483</v>
      </c>
      <c r="F33">
        <v>32641</v>
      </c>
      <c r="G33">
        <v>42403</v>
      </c>
      <c r="I33">
        <v>147905</v>
      </c>
      <c r="J33">
        <v>82.575541328548709</v>
      </c>
      <c r="K33">
        <v>83.72842731289775</v>
      </c>
      <c r="L33">
        <v>85.669105319311086</v>
      </c>
      <c r="M33">
        <v>97.721693311777742</v>
      </c>
      <c r="N33">
        <v>85.679935340472824</v>
      </c>
      <c r="O33">
        <v>87.186545784652381</v>
      </c>
      <c r="P33">
        <v>24523</v>
      </c>
      <c r="Q33">
        <v>35983</v>
      </c>
      <c r="R33">
        <v>26244</v>
      </c>
      <c r="S33">
        <v>33402</v>
      </c>
      <c r="T33">
        <v>49490</v>
      </c>
      <c r="U33">
        <v>169642</v>
      </c>
    </row>
    <row r="34" spans="1:21" x14ac:dyDescent="0.25">
      <c r="A34" t="s">
        <v>409</v>
      </c>
      <c r="B34" t="s">
        <v>85</v>
      </c>
      <c r="C34">
        <v>103113</v>
      </c>
      <c r="D34">
        <v>180429</v>
      </c>
      <c r="E34">
        <v>141879</v>
      </c>
      <c r="F34">
        <v>170237</v>
      </c>
      <c r="G34">
        <v>242370</v>
      </c>
      <c r="I34">
        <v>838028</v>
      </c>
      <c r="J34">
        <v>97.672634271099739</v>
      </c>
      <c r="K34">
        <v>92.716929939055092</v>
      </c>
      <c r="L34">
        <v>91.188909170373037</v>
      </c>
      <c r="M34">
        <v>95.144334218247863</v>
      </c>
      <c r="N34">
        <v>86.061251664447397</v>
      </c>
      <c r="O34">
        <v>91.456821381410222</v>
      </c>
      <c r="P34">
        <v>105570</v>
      </c>
      <c r="Q34">
        <v>194602</v>
      </c>
      <c r="R34">
        <v>155588</v>
      </c>
      <c r="S34">
        <v>178925</v>
      </c>
      <c r="T34">
        <v>281625</v>
      </c>
      <c r="U34">
        <v>916310</v>
      </c>
    </row>
    <row r="35" spans="1:21" x14ac:dyDescent="0.25">
      <c r="A35" t="s">
        <v>410</v>
      </c>
      <c r="B35" t="s">
        <v>398</v>
      </c>
      <c r="D35">
        <v>2321</v>
      </c>
      <c r="E35">
        <v>2725</v>
      </c>
      <c r="F35">
        <v>10434</v>
      </c>
      <c r="I35">
        <v>15480</v>
      </c>
      <c r="K35">
        <v>75.40610786224822</v>
      </c>
      <c r="L35">
        <v>81.611260856543879</v>
      </c>
      <c r="M35">
        <v>86.096212558791976</v>
      </c>
      <c r="O35">
        <v>83.513163573586539</v>
      </c>
      <c r="P35">
        <v>0</v>
      </c>
      <c r="Q35">
        <v>3078</v>
      </c>
      <c r="R35">
        <v>3339</v>
      </c>
      <c r="S35">
        <v>12119</v>
      </c>
      <c r="T35">
        <v>0</v>
      </c>
      <c r="U35">
        <v>18536</v>
      </c>
    </row>
    <row r="36" spans="1:21" x14ac:dyDescent="0.25">
      <c r="A36" t="s">
        <v>410</v>
      </c>
      <c r="B36" t="s">
        <v>397</v>
      </c>
      <c r="D36">
        <v>435</v>
      </c>
      <c r="E36">
        <v>598</v>
      </c>
      <c r="F36">
        <v>2285</v>
      </c>
      <c r="I36">
        <v>3318</v>
      </c>
      <c r="K36">
        <v>75.129533678756474</v>
      </c>
      <c r="L36">
        <v>82.255845942228333</v>
      </c>
      <c r="M36">
        <v>84.692364714603414</v>
      </c>
      <c r="O36">
        <v>82.867132867132867</v>
      </c>
      <c r="P36">
        <v>0</v>
      </c>
      <c r="Q36">
        <v>579</v>
      </c>
      <c r="R36">
        <v>727</v>
      </c>
      <c r="S36">
        <v>2698</v>
      </c>
      <c r="T36">
        <v>0</v>
      </c>
      <c r="U36">
        <v>4004</v>
      </c>
    </row>
    <row r="37" spans="1:21" x14ac:dyDescent="0.25">
      <c r="A37" t="s">
        <v>410</v>
      </c>
      <c r="B37" t="s">
        <v>85</v>
      </c>
      <c r="D37">
        <v>2756</v>
      </c>
      <c r="E37">
        <v>3323</v>
      </c>
      <c r="F37">
        <v>12719</v>
      </c>
      <c r="I37">
        <v>18798</v>
      </c>
      <c r="K37">
        <v>75.362318840579704</v>
      </c>
      <c r="L37">
        <v>81.726512543039846</v>
      </c>
      <c r="M37">
        <v>85.840588513194305</v>
      </c>
      <c r="O37">
        <v>83.398402839396624</v>
      </c>
      <c r="P37">
        <v>0</v>
      </c>
      <c r="Q37">
        <v>3657</v>
      </c>
      <c r="R37">
        <v>4066</v>
      </c>
      <c r="S37">
        <v>14817</v>
      </c>
      <c r="T37">
        <v>0</v>
      </c>
      <c r="U37">
        <v>22540</v>
      </c>
    </row>
    <row r="38" spans="1:21" x14ac:dyDescent="0.25">
      <c r="A38" t="s">
        <v>411</v>
      </c>
      <c r="B38" t="s">
        <v>398</v>
      </c>
      <c r="D38">
        <v>1044</v>
      </c>
      <c r="E38">
        <v>6831</v>
      </c>
      <c r="F38">
        <v>9598</v>
      </c>
      <c r="I38">
        <v>17473</v>
      </c>
      <c r="K38">
        <v>94.394213381555147</v>
      </c>
      <c r="L38">
        <v>95.112781954887211</v>
      </c>
      <c r="M38">
        <v>95.712006382130042</v>
      </c>
      <c r="O38">
        <v>95.397466695785113</v>
      </c>
      <c r="P38">
        <v>0</v>
      </c>
      <c r="Q38">
        <v>1106</v>
      </c>
      <c r="R38">
        <v>7182</v>
      </c>
      <c r="S38">
        <v>10028</v>
      </c>
      <c r="T38">
        <v>0</v>
      </c>
      <c r="U38">
        <v>18316</v>
      </c>
    </row>
    <row r="39" spans="1:21" x14ac:dyDescent="0.25">
      <c r="A39" t="s">
        <v>411</v>
      </c>
      <c r="B39" t="s">
        <v>397</v>
      </c>
      <c r="D39">
        <v>225</v>
      </c>
      <c r="E39">
        <v>1480</v>
      </c>
      <c r="F39">
        <v>2581</v>
      </c>
      <c r="I39">
        <v>4286</v>
      </c>
      <c r="K39">
        <v>85.877862595419842</v>
      </c>
      <c r="L39">
        <v>95.979247730220493</v>
      </c>
      <c r="M39">
        <v>91.524822695035468</v>
      </c>
      <c r="O39">
        <v>92.690311418685127</v>
      </c>
      <c r="P39">
        <v>0</v>
      </c>
      <c r="Q39">
        <v>262</v>
      </c>
      <c r="R39">
        <v>1542</v>
      </c>
      <c r="S39">
        <v>2820</v>
      </c>
      <c r="T39">
        <v>0</v>
      </c>
      <c r="U39">
        <v>4624</v>
      </c>
    </row>
    <row r="40" spans="1:21" x14ac:dyDescent="0.25">
      <c r="A40" t="s">
        <v>411</v>
      </c>
      <c r="B40" t="s">
        <v>85</v>
      </c>
      <c r="D40">
        <v>1269</v>
      </c>
      <c r="E40">
        <v>8311</v>
      </c>
      <c r="F40">
        <v>12179</v>
      </c>
      <c r="I40">
        <v>21759</v>
      </c>
      <c r="K40">
        <v>92.763157894736835</v>
      </c>
      <c r="L40">
        <v>95.265933058230175</v>
      </c>
      <c r="M40">
        <v>94.792963885429643</v>
      </c>
      <c r="O40">
        <v>94.851787271142115</v>
      </c>
      <c r="P40">
        <v>0</v>
      </c>
      <c r="Q40">
        <v>1368</v>
      </c>
      <c r="R40">
        <v>8724</v>
      </c>
      <c r="S40">
        <v>12848</v>
      </c>
      <c r="T40">
        <v>0</v>
      </c>
      <c r="U40">
        <v>22940</v>
      </c>
    </row>
    <row r="41" spans="1:21" x14ac:dyDescent="0.25">
      <c r="A41" t="s">
        <v>412</v>
      </c>
      <c r="B41" t="s">
        <v>398</v>
      </c>
      <c r="C41">
        <v>49085</v>
      </c>
      <c r="D41">
        <v>50353</v>
      </c>
      <c r="E41">
        <v>59957</v>
      </c>
      <c r="F41">
        <v>81721</v>
      </c>
      <c r="G41">
        <v>53622</v>
      </c>
      <c r="I41">
        <v>294738</v>
      </c>
      <c r="J41">
        <v>84.364580110687157</v>
      </c>
      <c r="K41">
        <v>84.101082308925712</v>
      </c>
      <c r="L41">
        <v>86.589258119954366</v>
      </c>
      <c r="M41">
        <v>86.649631011960295</v>
      </c>
      <c r="N41">
        <v>88.226002829971378</v>
      </c>
      <c r="O41">
        <v>86.083291713762492</v>
      </c>
      <c r="P41">
        <v>58182</v>
      </c>
      <c r="Q41">
        <v>59872</v>
      </c>
      <c r="R41">
        <v>69243</v>
      </c>
      <c r="S41">
        <v>94312</v>
      </c>
      <c r="T41">
        <v>60778</v>
      </c>
      <c r="U41">
        <v>342387</v>
      </c>
    </row>
    <row r="42" spans="1:21" x14ac:dyDescent="0.25">
      <c r="A42" t="s">
        <v>412</v>
      </c>
      <c r="B42" t="s">
        <v>397</v>
      </c>
      <c r="C42">
        <v>12317</v>
      </c>
      <c r="D42">
        <v>10920</v>
      </c>
      <c r="E42">
        <v>11937</v>
      </c>
      <c r="F42">
        <v>17141</v>
      </c>
      <c r="G42">
        <v>11331</v>
      </c>
      <c r="I42">
        <v>63646</v>
      </c>
      <c r="J42">
        <v>79.773316062176164</v>
      </c>
      <c r="K42">
        <v>80.140907089387937</v>
      </c>
      <c r="L42">
        <v>88.304482911673318</v>
      </c>
      <c r="M42">
        <v>86.882254549140853</v>
      </c>
      <c r="N42">
        <v>87.498069498069498</v>
      </c>
      <c r="O42">
        <v>84.564792793271593</v>
      </c>
      <c r="P42">
        <v>15440</v>
      </c>
      <c r="Q42">
        <v>13626</v>
      </c>
      <c r="R42">
        <v>13518</v>
      </c>
      <c r="S42">
        <v>19729</v>
      </c>
      <c r="T42">
        <v>12950</v>
      </c>
      <c r="U42">
        <v>75263</v>
      </c>
    </row>
    <row r="43" spans="1:21" x14ac:dyDescent="0.25">
      <c r="A43" t="s">
        <v>412</v>
      </c>
      <c r="B43" t="s">
        <v>85</v>
      </c>
      <c r="C43">
        <v>61402</v>
      </c>
      <c r="D43">
        <v>61273</v>
      </c>
      <c r="E43">
        <v>71894</v>
      </c>
      <c r="F43">
        <v>98862</v>
      </c>
      <c r="G43">
        <v>64953</v>
      </c>
      <c r="I43">
        <v>358384</v>
      </c>
      <c r="J43">
        <v>83.401700578631392</v>
      </c>
      <c r="K43">
        <v>83.366894337260874</v>
      </c>
      <c r="L43">
        <v>86.869419170865498</v>
      </c>
      <c r="M43">
        <v>86.68987469418893</v>
      </c>
      <c r="N43">
        <v>88.09814453125</v>
      </c>
      <c r="O43">
        <v>85.809649227822334</v>
      </c>
      <c r="P43">
        <v>73622</v>
      </c>
      <c r="Q43">
        <v>73498</v>
      </c>
      <c r="R43">
        <v>82761</v>
      </c>
      <c r="S43">
        <v>114041</v>
      </c>
      <c r="T43">
        <v>73728</v>
      </c>
      <c r="U43">
        <v>417650</v>
      </c>
    </row>
    <row r="44" spans="1:21" x14ac:dyDescent="0.25">
      <c r="A44" t="s">
        <v>413</v>
      </c>
      <c r="B44" t="s">
        <v>398</v>
      </c>
      <c r="D44">
        <v>3157</v>
      </c>
      <c r="E44">
        <v>16818</v>
      </c>
      <c r="I44">
        <v>19975</v>
      </c>
      <c r="K44">
        <v>97.228210655990139</v>
      </c>
      <c r="L44">
        <v>89.609974424552433</v>
      </c>
      <c r="O44">
        <v>90.733590733590731</v>
      </c>
      <c r="P44">
        <v>0</v>
      </c>
      <c r="Q44">
        <v>3247</v>
      </c>
      <c r="R44">
        <v>18768</v>
      </c>
      <c r="S44">
        <v>0</v>
      </c>
      <c r="T44">
        <v>0</v>
      </c>
      <c r="U44">
        <v>22015</v>
      </c>
    </row>
    <row r="45" spans="1:21" x14ac:dyDescent="0.25">
      <c r="A45" t="s">
        <v>413</v>
      </c>
      <c r="B45" t="s">
        <v>397</v>
      </c>
      <c r="D45">
        <v>578</v>
      </c>
      <c r="E45">
        <v>3328</v>
      </c>
      <c r="I45">
        <v>3906</v>
      </c>
      <c r="K45">
        <v>86.526946107784426</v>
      </c>
      <c r="L45">
        <v>84.104119282284557</v>
      </c>
      <c r="O45">
        <v>84.454054054054055</v>
      </c>
      <c r="P45">
        <v>0</v>
      </c>
      <c r="Q45">
        <v>668</v>
      </c>
      <c r="R45">
        <v>3957</v>
      </c>
      <c r="S45">
        <v>0</v>
      </c>
      <c r="T45">
        <v>0</v>
      </c>
      <c r="U45">
        <v>4625</v>
      </c>
    </row>
    <row r="46" spans="1:21" x14ac:dyDescent="0.25">
      <c r="A46" t="s">
        <v>413</v>
      </c>
      <c r="B46" t="s">
        <v>85</v>
      </c>
      <c r="D46">
        <v>3735</v>
      </c>
      <c r="E46">
        <v>20146</v>
      </c>
      <c r="I46">
        <v>23881</v>
      </c>
      <c r="K46">
        <v>95.402298850574709</v>
      </c>
      <c r="L46">
        <v>88.651265126512655</v>
      </c>
      <c r="O46">
        <v>89.643393393393396</v>
      </c>
      <c r="P46">
        <v>0</v>
      </c>
      <c r="Q46">
        <v>3915</v>
      </c>
      <c r="R46">
        <v>22725</v>
      </c>
      <c r="S46">
        <v>0</v>
      </c>
      <c r="T46">
        <v>0</v>
      </c>
      <c r="U46">
        <v>26640</v>
      </c>
    </row>
    <row r="47" spans="1:21" x14ac:dyDescent="0.25">
      <c r="A47" t="s">
        <v>414</v>
      </c>
      <c r="B47" t="s">
        <v>398</v>
      </c>
      <c r="H47">
        <v>126311</v>
      </c>
      <c r="I47">
        <v>126311</v>
      </c>
    </row>
    <row r="48" spans="1:21" x14ac:dyDescent="0.25">
      <c r="A48" t="s">
        <v>414</v>
      </c>
      <c r="B48" t="s">
        <v>397</v>
      </c>
      <c r="H48">
        <v>6402</v>
      </c>
      <c r="I48">
        <v>6402</v>
      </c>
    </row>
    <row r="49" spans="1:9" x14ac:dyDescent="0.25">
      <c r="A49" t="s">
        <v>414</v>
      </c>
      <c r="B49" t="s">
        <v>85</v>
      </c>
      <c r="H49">
        <v>132713</v>
      </c>
      <c r="I49">
        <v>132713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S33"/>
  <sheetViews>
    <sheetView topLeftCell="A5" workbookViewId="0">
      <selection activeCell="B25" sqref="B25"/>
    </sheetView>
  </sheetViews>
  <sheetFormatPr defaultColWidth="8.6640625" defaultRowHeight="14.4" customHeight="1" x14ac:dyDescent="0.25"/>
  <cols>
    <col min="1" max="1" width="16.6640625" style="13" customWidth="1"/>
    <col min="2" max="2" width="23.44140625" style="13" customWidth="1"/>
    <col min="3" max="3" width="8.88671875" style="13" customWidth="1"/>
    <col min="4" max="11" width="12.109375" style="13" bestFit="1" customWidth="1"/>
    <col min="12" max="12" width="10.5546875" style="13" bestFit="1" customWidth="1"/>
    <col min="13" max="13" width="14.6640625" style="13" bestFit="1" customWidth="1"/>
    <col min="14" max="14" width="13" style="13" bestFit="1" customWidth="1"/>
    <col min="15" max="16" width="11.88671875" style="13" bestFit="1" customWidth="1"/>
    <col min="17" max="30" width="15.88671875" style="13" bestFit="1" customWidth="1"/>
    <col min="31" max="33" width="15.109375" style="13" bestFit="1" customWidth="1"/>
    <col min="34" max="41" width="17.109375" style="13" bestFit="1" customWidth="1"/>
    <col min="42" max="42" width="15.5546875" style="13" bestFit="1" customWidth="1"/>
    <col min="43" max="43" width="19.6640625" style="13" bestFit="1" customWidth="1"/>
    <col min="44" max="44" width="18" style="13" bestFit="1" customWidth="1"/>
    <col min="45" max="45" width="16.88671875" style="13" bestFit="1" customWidth="1"/>
    <col min="46" max="16384" width="8.6640625" style="13"/>
  </cols>
  <sheetData>
    <row r="1" spans="1:45" s="8" customFormat="1" ht="20.100000000000001" customHeight="1" x14ac:dyDescent="0.3">
      <c r="A1" s="4" t="s">
        <v>23</v>
      </c>
      <c r="B1" s="5"/>
      <c r="C1" s="5"/>
      <c r="D1" s="5"/>
      <c r="E1" s="5"/>
      <c r="F1" s="5"/>
      <c r="G1" s="5"/>
      <c r="H1" s="5"/>
      <c r="I1" s="180" t="s">
        <v>79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45" s="8" customFormat="1" ht="15.6" x14ac:dyDescent="0.3">
      <c r="A2" s="46" t="s">
        <v>491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45" s="8" customFormat="1" ht="18.600000000000001" customHeight="1" x14ac:dyDescent="0.25">
      <c r="A3" s="6" t="s">
        <v>612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45" s="8" customFormat="1" ht="14.4" customHeight="1" x14ac:dyDescent="0.25">
      <c r="A4" s="6" t="s">
        <v>613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45" s="8" customFormat="1" ht="13.8" x14ac:dyDescent="0.2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45" s="8" customFormat="1" ht="13.8" x14ac:dyDescent="0.25">
      <c r="A6" s="6"/>
      <c r="B6" s="19" t="s">
        <v>421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45" s="8" customFormat="1" ht="13.2" x14ac:dyDescent="0.25">
      <c r="A7" s="38" t="s">
        <v>385</v>
      </c>
      <c r="B7" t="s">
        <v>407</v>
      </c>
      <c r="D7" s="80" t="str">
        <f>_xlfn.CONCAT("Percentage of population registered with an NHS dentist as at 30 September 2024, by patient age group and SIMD quintile; "&amp;B7)</f>
        <v>Percentage of population registered with an NHS dentist as at 30 September 2024, by patient age group and SIMD quintile; Highland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45" s="8" customFormat="1" ht="14.4" customHeight="1" x14ac:dyDescent="0.25">
      <c r="A8" s="7"/>
      <c r="B8" s="191" t="str">
        <f>IF(OR($B$7="(Multiple Items)",$B$7="(All)"),"Please select one option","")</f>
        <v/>
      </c>
      <c r="C8" s="7"/>
      <c r="E8" s="7"/>
      <c r="F8" s="7"/>
      <c r="G8" s="7"/>
      <c r="H8" s="7"/>
      <c r="J8" s="13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45" s="8" customFormat="1" ht="13.2" hidden="1" x14ac:dyDescent="0.25">
      <c r="A9" s="20" t="s">
        <v>463</v>
      </c>
      <c r="B9" t="s">
        <v>585</v>
      </c>
      <c r="C9" t="s">
        <v>586</v>
      </c>
      <c r="D9" t="s">
        <v>587</v>
      </c>
      <c r="E9" t="s">
        <v>588</v>
      </c>
      <c r="F9" t="s">
        <v>589</v>
      </c>
      <c r="G9"/>
      <c r="H9" s="5"/>
      <c r="I9" s="5"/>
      <c r="J9" s="5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8" customFormat="1" ht="13.2" hidden="1" x14ac:dyDescent="0.25">
      <c r="A10" s="21" t="s">
        <v>397</v>
      </c>
      <c r="B10" s="5">
        <v>78.893695920889982</v>
      </c>
      <c r="C10" s="5">
        <v>81.794433839043506</v>
      </c>
      <c r="D10" s="5">
        <v>84.955361522613558</v>
      </c>
      <c r="E10" s="5">
        <v>87.448076575763054</v>
      </c>
      <c r="F10" s="5">
        <v>85.079051383399204</v>
      </c>
      <c r="G10"/>
      <c r="H10" s="5"/>
      <c r="I10" s="5"/>
      <c r="J10" s="5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s="8" customFormat="1" ht="13.2" hidden="1" x14ac:dyDescent="0.25">
      <c r="A11" s="21" t="s">
        <v>398</v>
      </c>
      <c r="B11" s="5">
        <v>85.267465653317743</v>
      </c>
      <c r="C11" s="5">
        <v>85.397906477122092</v>
      </c>
      <c r="D11" s="5">
        <v>81.617127912411377</v>
      </c>
      <c r="E11" s="5">
        <v>82.356775926360527</v>
      </c>
      <c r="F11" s="5">
        <v>80.045766590389022</v>
      </c>
      <c r="G11"/>
      <c r="H11" s="5"/>
      <c r="I11" s="5"/>
      <c r="J11" s="5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s="37" customFormat="1" ht="13.2" hidden="1" x14ac:dyDescent="0.25">
      <c r="A12" s="21" t="s">
        <v>85</v>
      </c>
      <c r="B12" s="5">
        <v>83.911371182484629</v>
      </c>
      <c r="C12" s="5">
        <v>84.730109669130655</v>
      </c>
      <c r="D12" s="5">
        <v>82.179797762656364</v>
      </c>
      <c r="E12" s="5">
        <v>83.263136460577215</v>
      </c>
      <c r="F12" s="5">
        <v>80.832496717893278</v>
      </c>
      <c r="G12"/>
      <c r="H12" s="13"/>
      <c r="I12" s="13"/>
      <c r="J12" s="13"/>
      <c r="K12" s="13"/>
      <c r="L12" s="13"/>
      <c r="M12" s="13"/>
      <c r="N12" s="13"/>
      <c r="O12" s="13"/>
      <c r="P12" s="13"/>
      <c r="Q12" s="23"/>
      <c r="R12" s="23"/>
      <c r="S12" s="23"/>
      <c r="T12" s="23"/>
      <c r="U12" s="23"/>
      <c r="V12" s="23"/>
      <c r="W12" s="23"/>
    </row>
    <row r="13" spans="1:45" s="37" customFormat="1" ht="13.2" hidden="1" x14ac:dyDescent="0.25">
      <c r="A13"/>
      <c r="B13"/>
      <c r="C13" s="5"/>
      <c r="D13" s="5"/>
      <c r="E13" s="5"/>
      <c r="F13" s="5"/>
      <c r="G13" s="5"/>
      <c r="H13" s="13"/>
      <c r="I13" s="13"/>
      <c r="J13" s="13"/>
      <c r="K13" s="13"/>
      <c r="L13" s="13"/>
      <c r="M13" s="13"/>
      <c r="N13" s="13"/>
      <c r="O13" s="13"/>
      <c r="P13" s="13"/>
      <c r="Q13" s="23"/>
      <c r="R13" s="23"/>
      <c r="S13" s="23"/>
      <c r="T13" s="23"/>
      <c r="U13" s="23"/>
      <c r="V13" s="23"/>
      <c r="W13" s="23"/>
    </row>
    <row r="14" spans="1:45" s="37" customFormat="1" ht="13.2" x14ac:dyDescent="0.25">
      <c r="A14" s="9"/>
      <c r="B14" s="216" t="s">
        <v>384</v>
      </c>
      <c r="C14" s="217"/>
      <c r="D14" s="5"/>
      <c r="E14" s="5"/>
      <c r="F14" s="5"/>
      <c r="G14" s="5"/>
      <c r="H14" s="13"/>
      <c r="I14" s="13"/>
      <c r="J14" s="13"/>
      <c r="K14" s="13"/>
      <c r="L14" s="13"/>
      <c r="M14" s="13"/>
      <c r="N14" s="13"/>
      <c r="O14" s="13"/>
      <c r="P14" s="13"/>
      <c r="Q14" s="23"/>
      <c r="R14" s="23"/>
      <c r="S14" s="23"/>
      <c r="T14" s="23"/>
      <c r="U14" s="23"/>
      <c r="V14" s="23"/>
      <c r="W14" s="23"/>
    </row>
    <row r="15" spans="1:45" s="37" customFormat="1" ht="13.2" x14ac:dyDescent="0.25">
      <c r="A15" s="54" t="s">
        <v>481</v>
      </c>
      <c r="B15" s="59" t="s">
        <v>397</v>
      </c>
      <c r="C15" s="62" t="s">
        <v>398</v>
      </c>
      <c r="D15" s="5"/>
      <c r="E15" s="5"/>
      <c r="F15" s="5"/>
      <c r="G15" s="5"/>
      <c r="H15" s="13"/>
      <c r="I15" s="13"/>
      <c r="J15" s="13"/>
      <c r="K15" s="13"/>
      <c r="L15" s="13"/>
      <c r="M15" s="13"/>
      <c r="N15" s="13"/>
      <c r="O15" s="13"/>
      <c r="P15" s="13"/>
      <c r="Q15" s="23"/>
      <c r="R15" s="23"/>
      <c r="S15" s="23"/>
      <c r="T15" s="23"/>
      <c r="U15" s="23"/>
      <c r="V15" s="23"/>
      <c r="W15" s="23"/>
    </row>
    <row r="16" spans="1:45" ht="14.4" customHeight="1" x14ac:dyDescent="0.25">
      <c r="A16" s="55" t="s">
        <v>471</v>
      </c>
      <c r="B16" s="185">
        <f>IF(OR($B$7="(ALL)",$B$7="Orkney",$B$7="Shetland",$B$7="Western Isles"),"n/a",MIN(100,B$10))</f>
        <v>78.893695920889982</v>
      </c>
      <c r="C16" s="186">
        <f>IF(OR($B$7="(ALL)",$B$7="Orkney",$B$7="Shetland",$B$7="Western Isles"),"n/a",MIN(100,B$11))</f>
        <v>85.267465653317743</v>
      </c>
    </row>
    <row r="17" spans="1:4" ht="14.4" customHeight="1" x14ac:dyDescent="0.25">
      <c r="A17" s="56">
        <v>2</v>
      </c>
      <c r="B17" s="185">
        <f>IF(OR($B$7="(Multiple Items)",$B$7="(All)"),"n/a",MIN(100,C$10))</f>
        <v>81.794433839043506</v>
      </c>
      <c r="C17" s="186">
        <f>IF(OR($B$7="(Multiple Items)",$B$7="(All)"),"n/a",MIN(100,C$11))</f>
        <v>85.397906477122092</v>
      </c>
      <c r="D17" s="53" t="str">
        <f>_xlfn.CONCAT("Percentage of the population registered with an NHS dentist as at 31 March 2024; by Scotland level SIMD quintile; "&amp;B7)</f>
        <v>Percentage of the population registered with an NHS dentist as at 31 March 2024; by Scotland level SIMD quintile; Highland</v>
      </c>
    </row>
    <row r="18" spans="1:4" ht="14.4" customHeight="1" x14ac:dyDescent="0.25">
      <c r="A18" s="57">
        <v>3</v>
      </c>
      <c r="B18" s="185">
        <f>IF(OR($B$7="(Multiple Items)",$B$7="(All)"),"n/a",MIN(100,D$10))</f>
        <v>84.955361522613558</v>
      </c>
      <c r="C18" s="186">
        <f>IF(OR($B$7="(Multiple Items)",$B$7="(All)"),"n/a",MIN(100,D$11))</f>
        <v>81.617127912411377</v>
      </c>
    </row>
    <row r="19" spans="1:4" ht="14.4" customHeight="1" x14ac:dyDescent="0.25">
      <c r="A19" s="56">
        <v>4</v>
      </c>
      <c r="B19" s="185">
        <f>IF(OR($B$7="(ALL)",$B$7="Western Isles"),"n/a",MIN(100,E$10))</f>
        <v>87.448076575763054</v>
      </c>
      <c r="C19" s="186">
        <f>IF(OR($B$7="(ALL)",$B$7="Western Isles"),"n/a",MIN(100,E$11))</f>
        <v>82.356775926360527</v>
      </c>
    </row>
    <row r="20" spans="1:4" ht="14.4" customHeight="1" x14ac:dyDescent="0.25">
      <c r="A20" s="58" t="s">
        <v>472</v>
      </c>
      <c r="B20" s="187">
        <f>IF(OR($B$7="(ALL)",$B$7="Orkney",$B$7="Shetland",$B$7="Western Isles"),"n/a",MIN(100,F$10))</f>
        <v>85.079051383399204</v>
      </c>
      <c r="C20" s="188">
        <f>IF(OR($B$7="(ALL)",$B$7="Orkney",$B$7="Shetland",$B$7="Western Isles"),"n/a",MIN(100,F$11))</f>
        <v>80.045766590389022</v>
      </c>
    </row>
    <row r="25" spans="1:4" ht="14.4" customHeight="1" x14ac:dyDescent="0.25">
      <c r="A25" s="99" t="s">
        <v>496</v>
      </c>
    </row>
    <row r="26" spans="1:4" ht="14.4" customHeight="1" x14ac:dyDescent="0.25">
      <c r="A26" s="13" t="s">
        <v>497</v>
      </c>
    </row>
    <row r="27" spans="1:4" ht="14.4" customHeight="1" x14ac:dyDescent="0.25">
      <c r="A27" s="98" t="s">
        <v>592</v>
      </c>
    </row>
    <row r="28" spans="1:4" ht="14.4" customHeight="1" x14ac:dyDescent="0.25">
      <c r="A28" s="98" t="s">
        <v>499</v>
      </c>
    </row>
    <row r="29" spans="1:4" ht="14.4" customHeight="1" x14ac:dyDescent="0.25">
      <c r="A29" s="13" t="s">
        <v>500</v>
      </c>
    </row>
    <row r="30" spans="1:4" ht="14.4" customHeight="1" x14ac:dyDescent="0.25">
      <c r="A30" s="13" t="s">
        <v>593</v>
      </c>
    </row>
    <row r="31" spans="1:4" ht="14.4" customHeight="1" x14ac:dyDescent="0.25">
      <c r="A31" s="13" t="s">
        <v>477</v>
      </c>
    </row>
    <row r="32" spans="1:4" ht="14.4" customHeight="1" x14ac:dyDescent="0.25">
      <c r="A32" s="13" t="s">
        <v>478</v>
      </c>
    </row>
    <row r="33" spans="1:1" ht="14.4" customHeight="1" x14ac:dyDescent="0.25">
      <c r="A33" s="13" t="s">
        <v>482</v>
      </c>
    </row>
  </sheetData>
  <mergeCells count="1">
    <mergeCell ref="B14:C14"/>
  </mergeCells>
  <hyperlinks>
    <hyperlink ref="I1" location="Contents!A1" display="Back to contents" xr:uid="{00000000-0004-0000-1200-000000000000}"/>
  </hyperlinks>
  <pageMargins left="0.70866141732283472" right="0.70866141732283472" top="0.74803149606299213" bottom="0.74803149606299213" header="0.31496062992125984" footer="0.31496062992125984"/>
  <pageSetup paperSize="9" scale="92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3"/>
  <sheetViews>
    <sheetView workbookViewId="0"/>
  </sheetViews>
  <sheetFormatPr defaultColWidth="8.6640625" defaultRowHeight="14.4" x14ac:dyDescent="0.3"/>
  <cols>
    <col min="1" max="1" width="19.5546875" style="158" customWidth="1"/>
    <col min="2" max="2" width="65.109375" style="158" bestFit="1" customWidth="1"/>
    <col min="3" max="3" width="8.6640625" style="156"/>
    <col min="4" max="4" width="8.6640625" style="158"/>
    <col min="5" max="16384" width="8.6640625" style="156"/>
  </cols>
  <sheetData>
    <row r="1" spans="1:7" ht="17.399999999999999" x14ac:dyDescent="0.3">
      <c r="A1" s="154" t="s">
        <v>38</v>
      </c>
      <c r="B1" s="155"/>
      <c r="D1" s="156"/>
      <c r="G1" s="157"/>
    </row>
    <row r="2" spans="1:7" x14ac:dyDescent="0.3">
      <c r="A2" s="157" t="s">
        <v>39</v>
      </c>
      <c r="D2" s="156"/>
    </row>
    <row r="3" spans="1:7" x14ac:dyDescent="0.3">
      <c r="A3" s="157"/>
      <c r="D3" s="156"/>
    </row>
    <row r="4" spans="1:7" x14ac:dyDescent="0.3">
      <c r="A4" s="159" t="s">
        <v>40</v>
      </c>
      <c r="D4" s="156"/>
    </row>
    <row r="5" spans="1:7" s="7" customFormat="1" ht="15" x14ac:dyDescent="0.25">
      <c r="A5" s="100" t="s">
        <v>41</v>
      </c>
    </row>
    <row r="6" spans="1:7" s="7" customFormat="1" ht="15" x14ac:dyDescent="0.25">
      <c r="A6" s="160"/>
    </row>
    <row r="7" spans="1:7" x14ac:dyDescent="0.3">
      <c r="A7" s="161" t="s">
        <v>42</v>
      </c>
      <c r="D7" s="156"/>
    </row>
    <row r="8" spans="1:7" x14ac:dyDescent="0.3">
      <c r="A8" s="177" t="s">
        <v>43</v>
      </c>
      <c r="D8" s="156"/>
    </row>
    <row r="9" spans="1:7" x14ac:dyDescent="0.3">
      <c r="A9" s="96" t="s">
        <v>44</v>
      </c>
      <c r="B9" s="158" t="s">
        <v>45</v>
      </c>
      <c r="C9" s="6"/>
      <c r="D9" s="156"/>
    </row>
    <row r="10" spans="1:7" x14ac:dyDescent="0.3">
      <c r="A10" s="96" t="s">
        <v>46</v>
      </c>
      <c r="B10" s="158" t="s">
        <v>47</v>
      </c>
      <c r="C10" s="6"/>
      <c r="D10" s="156"/>
    </row>
    <row r="11" spans="1:7" x14ac:dyDescent="0.3">
      <c r="A11" s="177" t="s">
        <v>48</v>
      </c>
      <c r="C11" s="6"/>
      <c r="D11" s="156"/>
    </row>
    <row r="12" spans="1:7" x14ac:dyDescent="0.3">
      <c r="A12" s="96" t="s">
        <v>49</v>
      </c>
      <c r="B12" s="158" t="s">
        <v>50</v>
      </c>
      <c r="D12" s="6"/>
    </row>
    <row r="13" spans="1:7" x14ac:dyDescent="0.3">
      <c r="A13" s="96" t="s">
        <v>51</v>
      </c>
      <c r="B13" s="158" t="s">
        <v>52</v>
      </c>
      <c r="D13" s="156"/>
    </row>
    <row r="14" spans="1:7" x14ac:dyDescent="0.3">
      <c r="A14" s="96" t="s">
        <v>53</v>
      </c>
      <c r="B14" s="158" t="s">
        <v>54</v>
      </c>
      <c r="C14" s="6"/>
      <c r="D14" s="156"/>
    </row>
    <row r="15" spans="1:7" x14ac:dyDescent="0.3">
      <c r="A15" s="162" t="s">
        <v>55</v>
      </c>
      <c r="D15" s="156"/>
    </row>
    <row r="16" spans="1:7" x14ac:dyDescent="0.3">
      <c r="A16" s="96" t="s">
        <v>56</v>
      </c>
      <c r="B16" s="158" t="s">
        <v>57</v>
      </c>
      <c r="D16" s="156"/>
    </row>
    <row r="17" spans="1:4" x14ac:dyDescent="0.3">
      <c r="A17" s="96" t="s">
        <v>58</v>
      </c>
      <c r="B17" s="158" t="s">
        <v>57</v>
      </c>
      <c r="D17" s="156"/>
    </row>
    <row r="18" spans="1:4" x14ac:dyDescent="0.3">
      <c r="A18" s="96" t="s">
        <v>59</v>
      </c>
      <c r="B18" s="158" t="s">
        <v>60</v>
      </c>
      <c r="D18" s="163"/>
    </row>
    <row r="19" spans="1:4" x14ac:dyDescent="0.3">
      <c r="A19" s="96" t="s">
        <v>61</v>
      </c>
      <c r="B19" s="158" t="s">
        <v>60</v>
      </c>
      <c r="D19" s="163"/>
    </row>
    <row r="20" spans="1:4" x14ac:dyDescent="0.3">
      <c r="A20" s="162" t="s">
        <v>62</v>
      </c>
    </row>
    <row r="21" spans="1:4" x14ac:dyDescent="0.3">
      <c r="A21" s="96" t="s">
        <v>63</v>
      </c>
      <c r="B21" s="163" t="s">
        <v>64</v>
      </c>
      <c r="D21" s="156"/>
    </row>
    <row r="22" spans="1:4" x14ac:dyDescent="0.3">
      <c r="A22" s="96" t="s">
        <v>65</v>
      </c>
      <c r="B22" s="163" t="s">
        <v>64</v>
      </c>
      <c r="D22" s="156"/>
    </row>
    <row r="23" spans="1:4" x14ac:dyDescent="0.3">
      <c r="A23" s="96" t="s">
        <v>66</v>
      </c>
      <c r="B23" s="163" t="s">
        <v>67</v>
      </c>
      <c r="D23" s="156"/>
    </row>
    <row r="24" spans="1:4" x14ac:dyDescent="0.3">
      <c r="A24" s="96" t="s">
        <v>68</v>
      </c>
      <c r="B24" s="163" t="s">
        <v>67</v>
      </c>
      <c r="D24" s="156"/>
    </row>
    <row r="25" spans="1:4" x14ac:dyDescent="0.3">
      <c r="A25" s="162" t="s">
        <v>69</v>
      </c>
      <c r="D25" s="156"/>
    </row>
    <row r="26" spans="1:4" x14ac:dyDescent="0.3">
      <c r="A26" s="96" t="s">
        <v>70</v>
      </c>
      <c r="B26" s="158" t="s">
        <v>71</v>
      </c>
      <c r="D26" s="156"/>
    </row>
    <row r="27" spans="1:4" x14ac:dyDescent="0.3">
      <c r="A27" s="96" t="s">
        <v>72</v>
      </c>
      <c r="B27" s="158" t="s">
        <v>71</v>
      </c>
      <c r="D27" s="156"/>
    </row>
    <row r="28" spans="1:4" x14ac:dyDescent="0.3">
      <c r="A28" s="96" t="s">
        <v>73</v>
      </c>
      <c r="B28" s="158" t="s">
        <v>74</v>
      </c>
      <c r="D28" s="163"/>
    </row>
    <row r="29" spans="1:4" x14ac:dyDescent="0.3">
      <c r="A29" s="96" t="s">
        <v>75</v>
      </c>
      <c r="B29" s="158" t="s">
        <v>74</v>
      </c>
      <c r="D29" s="163"/>
    </row>
    <row r="30" spans="1:4" x14ac:dyDescent="0.3">
      <c r="A30" s="162" t="s">
        <v>76</v>
      </c>
      <c r="D30" s="156"/>
    </row>
    <row r="31" spans="1:4" x14ac:dyDescent="0.3">
      <c r="A31" s="96" t="s">
        <v>77</v>
      </c>
      <c r="B31" s="158" t="s">
        <v>78</v>
      </c>
      <c r="D31" s="156"/>
    </row>
    <row r="33" spans="1:1" x14ac:dyDescent="0.3">
      <c r="A33" s="13"/>
    </row>
  </sheetData>
  <hyperlinks>
    <hyperlink ref="A10" location="'Table 2'!A1" display="Table 2" xr:uid="{00000000-0004-0000-0100-000000000000}"/>
    <hyperlink ref="A17" location="'Fig 1'!A1" display="Figure 1" xr:uid="{00000000-0004-0000-0100-000001000000}"/>
    <hyperlink ref="A16" location="'Table 6'!A1" display="Table 6" xr:uid="{00000000-0004-0000-0100-000002000000}"/>
    <hyperlink ref="A18" location="'Table 7'!A1" display="Table 7" xr:uid="{00000000-0004-0000-0100-000003000000}"/>
    <hyperlink ref="A19" location="'Fig 2'!A1" display="Figure 2" xr:uid="{00000000-0004-0000-0100-000004000000}"/>
    <hyperlink ref="A22" location="'Fig 3'!A1" display="Figure 3" xr:uid="{00000000-0004-0000-0100-000005000000}"/>
    <hyperlink ref="A31" location="'Table 12'!A1" display="Table 12" xr:uid="{00000000-0004-0000-0100-000006000000}"/>
    <hyperlink ref="A24" location="'Fig 4'!A1" display="Figure 4" xr:uid="{00000000-0004-0000-0100-000007000000}"/>
    <hyperlink ref="A23" location="'Table 9'!A1" display="Table 9" xr:uid="{00000000-0004-0000-0100-000008000000}"/>
    <hyperlink ref="A13" location="'Table 4'!A1" display="Table 4" xr:uid="{00000000-0004-0000-0100-000009000000}"/>
    <hyperlink ref="A14" location="'Table 5'!A1" display="Table 5" xr:uid="{00000000-0004-0000-0100-00000A000000}"/>
    <hyperlink ref="A12" location="'Table 3'!A1" display="Table 3" xr:uid="{00000000-0004-0000-0100-00000B000000}"/>
    <hyperlink ref="A9" location="'Table 1'!A1" display="Table 1" xr:uid="{00000000-0004-0000-0100-00000C000000}"/>
    <hyperlink ref="A27" location="'Fig 5'!A1" display="Figure 5" xr:uid="{00000000-0004-0000-0100-00000D000000}"/>
    <hyperlink ref="A26" location="'Table 10'!A1" display="Table 10" xr:uid="{00000000-0004-0000-0100-00000E000000}"/>
    <hyperlink ref="A28" location="'Table 11'!A1" display="Table 11" xr:uid="{00000000-0004-0000-0100-00000F000000}"/>
    <hyperlink ref="A29" location="'Fig 6'!A1" display="Figure 6" xr:uid="{00000000-0004-0000-0100-000010000000}"/>
    <hyperlink ref="A21" location="'Table 8'!A1" display="Table 8" xr:uid="{00000000-0004-0000-0100-000011000000}"/>
  </hyperlinks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1"/>
  <sheetViews>
    <sheetView topLeftCell="A10" workbookViewId="0">
      <selection activeCell="B7" sqref="B7"/>
    </sheetView>
  </sheetViews>
  <sheetFormatPr defaultColWidth="8.6640625" defaultRowHeight="14.4" customHeight="1" x14ac:dyDescent="0.25"/>
  <cols>
    <col min="1" max="1" width="21.44140625" style="13" customWidth="1"/>
    <col min="2" max="2" width="18.33203125" style="13" customWidth="1"/>
    <col min="3" max="12" width="9.5546875" style="13" customWidth="1"/>
    <col min="13" max="13" width="9.88671875" style="13" customWidth="1"/>
    <col min="14" max="15" width="10.109375" style="13" bestFit="1" customWidth="1"/>
    <col min="16" max="16384" width="8.6640625" style="13"/>
  </cols>
  <sheetData>
    <row r="1" spans="1:15" s="8" customFormat="1" ht="20.100000000000001" customHeight="1" x14ac:dyDescent="0.3">
      <c r="A1" s="4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179" t="s">
        <v>79</v>
      </c>
      <c r="N1" s="5"/>
      <c r="O1" s="5"/>
    </row>
    <row r="2" spans="1:15" s="8" customFormat="1" ht="15.6" x14ac:dyDescent="0.3">
      <c r="A2" s="46" t="s">
        <v>614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8" customFormat="1" ht="13.8" x14ac:dyDescent="0.25">
      <c r="A3" s="6" t="s">
        <v>615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8" customFormat="1" ht="16.2" x14ac:dyDescent="0.25">
      <c r="A4" s="6" t="s">
        <v>616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s="8" customFormat="1" ht="14.4" customHeight="1" x14ac:dyDescent="0.2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s="8" customFormat="1" ht="14.4" customHeight="1" x14ac:dyDescent="0.25">
      <c r="A6" s="75" t="s">
        <v>617</v>
      </c>
      <c r="B6" s="27"/>
      <c r="C6" s="27"/>
      <c r="D6" s="27"/>
      <c r="E6" s="27"/>
      <c r="F6" s="27"/>
      <c r="G6" s="27"/>
      <c r="H6" s="27"/>
      <c r="J6" s="13"/>
      <c r="K6" s="27"/>
      <c r="L6" s="27"/>
      <c r="M6" s="27"/>
      <c r="N6" s="27"/>
      <c r="O6" s="27"/>
    </row>
    <row r="7" spans="1:15" s="8" customFormat="1" ht="14.4" customHeight="1" x14ac:dyDescent="0.25">
      <c r="A7" s="35"/>
      <c r="B7" s="214" t="s">
        <v>384</v>
      </c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</row>
    <row r="8" spans="1:15" s="37" customFormat="1" ht="14.4" customHeight="1" x14ac:dyDescent="0.25">
      <c r="A8" s="30" t="s">
        <v>385</v>
      </c>
      <c r="B8" s="36" t="s">
        <v>386</v>
      </c>
      <c r="C8" s="36" t="s">
        <v>387</v>
      </c>
      <c r="D8" s="69" t="s">
        <v>388</v>
      </c>
      <c r="E8" s="36" t="s">
        <v>389</v>
      </c>
      <c r="F8" s="36" t="s">
        <v>390</v>
      </c>
      <c r="G8" s="36" t="s">
        <v>391</v>
      </c>
      <c r="H8" s="36" t="s">
        <v>392</v>
      </c>
      <c r="I8" s="36" t="s">
        <v>393</v>
      </c>
      <c r="J8" s="36" t="s">
        <v>394</v>
      </c>
      <c r="K8" s="36" t="s">
        <v>395</v>
      </c>
      <c r="L8" s="36" t="s">
        <v>396</v>
      </c>
      <c r="M8" s="36" t="s">
        <v>397</v>
      </c>
      <c r="N8" s="36" t="s">
        <v>398</v>
      </c>
      <c r="O8" s="36" t="s">
        <v>85</v>
      </c>
    </row>
    <row r="9" spans="1:15" s="8" customFormat="1" ht="14.4" customHeight="1" x14ac:dyDescent="0.25">
      <c r="A9" s="28" t="s">
        <v>399</v>
      </c>
      <c r="B9" s="195">
        <v>58484</v>
      </c>
      <c r="C9" s="195">
        <v>109658</v>
      </c>
      <c r="D9" s="195">
        <v>325782</v>
      </c>
      <c r="E9" s="195">
        <v>235298</v>
      </c>
      <c r="F9" s="195">
        <v>229105</v>
      </c>
      <c r="G9" s="195">
        <v>360361</v>
      </c>
      <c r="H9" s="195">
        <v>400309</v>
      </c>
      <c r="I9" s="195">
        <v>383763</v>
      </c>
      <c r="J9" s="195">
        <v>439311</v>
      </c>
      <c r="K9" s="195">
        <v>329695</v>
      </c>
      <c r="L9" s="195">
        <v>245112</v>
      </c>
      <c r="M9" s="195">
        <v>729222</v>
      </c>
      <c r="N9" s="195">
        <v>2387656</v>
      </c>
      <c r="O9" s="195">
        <v>3116878</v>
      </c>
    </row>
    <row r="10" spans="1:15" s="8" customFormat="1" ht="14.4" customHeight="1" x14ac:dyDescent="0.25">
      <c r="A10" s="29" t="s">
        <v>400</v>
      </c>
      <c r="B10" s="196">
        <v>3511</v>
      </c>
      <c r="C10" s="196">
        <v>7060</v>
      </c>
      <c r="D10" s="196">
        <v>21534</v>
      </c>
      <c r="E10" s="196">
        <v>16085</v>
      </c>
      <c r="F10" s="196">
        <v>15259</v>
      </c>
      <c r="G10" s="196">
        <v>23101</v>
      </c>
      <c r="H10" s="196">
        <v>26288</v>
      </c>
      <c r="I10" s="196">
        <v>28254</v>
      </c>
      <c r="J10" s="196">
        <v>36739</v>
      </c>
      <c r="K10" s="196">
        <v>30377</v>
      </c>
      <c r="L10" s="196">
        <v>22777</v>
      </c>
      <c r="M10" s="196">
        <v>48190</v>
      </c>
      <c r="N10" s="196">
        <v>182795</v>
      </c>
      <c r="O10" s="196">
        <v>230985</v>
      </c>
    </row>
    <row r="11" spans="1:15" s="8" customFormat="1" ht="14.4" customHeight="1" x14ac:dyDescent="0.25">
      <c r="A11" s="28" t="s">
        <v>401</v>
      </c>
      <c r="B11" s="195">
        <v>1002</v>
      </c>
      <c r="C11" s="195">
        <v>2096</v>
      </c>
      <c r="D11" s="195">
        <v>6811</v>
      </c>
      <c r="E11" s="195">
        <v>5216</v>
      </c>
      <c r="F11" s="195">
        <v>4563</v>
      </c>
      <c r="G11" s="195">
        <v>5762</v>
      </c>
      <c r="H11" s="195">
        <v>7028</v>
      </c>
      <c r="I11" s="195">
        <v>8327</v>
      </c>
      <c r="J11" s="195">
        <v>11061</v>
      </c>
      <c r="K11" s="195">
        <v>9303</v>
      </c>
      <c r="L11" s="195">
        <v>8637</v>
      </c>
      <c r="M11" s="195">
        <v>15125</v>
      </c>
      <c r="N11" s="195">
        <v>54681</v>
      </c>
      <c r="O11" s="195">
        <v>69806</v>
      </c>
    </row>
    <row r="12" spans="1:15" s="8" customFormat="1" ht="14.4" customHeight="1" x14ac:dyDescent="0.25">
      <c r="A12" s="29" t="s">
        <v>402</v>
      </c>
      <c r="B12" s="196">
        <v>1303</v>
      </c>
      <c r="C12" s="196">
        <v>2293</v>
      </c>
      <c r="D12" s="196">
        <v>7033</v>
      </c>
      <c r="E12" s="196">
        <v>5472</v>
      </c>
      <c r="F12" s="196">
        <v>3663</v>
      </c>
      <c r="G12" s="196">
        <v>4870</v>
      </c>
      <c r="H12" s="196">
        <v>5182</v>
      </c>
      <c r="I12" s="196">
        <v>5655</v>
      </c>
      <c r="J12" s="196">
        <v>7744</v>
      </c>
      <c r="K12" s="196">
        <v>6242</v>
      </c>
      <c r="L12" s="196">
        <v>5178</v>
      </c>
      <c r="M12" s="196">
        <v>16101</v>
      </c>
      <c r="N12" s="196">
        <v>38534</v>
      </c>
      <c r="O12" s="196">
        <v>54635</v>
      </c>
    </row>
    <row r="13" spans="1:15" s="8" customFormat="1" ht="14.4" customHeight="1" x14ac:dyDescent="0.25">
      <c r="A13" s="28" t="s">
        <v>403</v>
      </c>
      <c r="B13" s="195">
        <v>3923</v>
      </c>
      <c r="C13" s="195">
        <v>7410</v>
      </c>
      <c r="D13" s="195">
        <v>21766</v>
      </c>
      <c r="E13" s="195">
        <v>16056</v>
      </c>
      <c r="F13" s="195">
        <v>14477</v>
      </c>
      <c r="G13" s="195">
        <v>20279</v>
      </c>
      <c r="H13" s="195">
        <v>24022</v>
      </c>
      <c r="I13" s="195">
        <v>24375</v>
      </c>
      <c r="J13" s="195">
        <v>28498</v>
      </c>
      <c r="K13" s="195">
        <v>22308</v>
      </c>
      <c r="L13" s="195">
        <v>17965</v>
      </c>
      <c r="M13" s="195">
        <v>49155</v>
      </c>
      <c r="N13" s="195">
        <v>151924</v>
      </c>
      <c r="O13" s="195">
        <v>201079</v>
      </c>
    </row>
    <row r="14" spans="1:15" s="8" customFormat="1" ht="14.4" customHeight="1" x14ac:dyDescent="0.25">
      <c r="A14" s="29" t="s">
        <v>404</v>
      </c>
      <c r="B14" s="196">
        <v>3149</v>
      </c>
      <c r="C14" s="196">
        <v>6033</v>
      </c>
      <c r="D14" s="196">
        <v>18634</v>
      </c>
      <c r="E14" s="196">
        <v>14228</v>
      </c>
      <c r="F14" s="196">
        <v>14559</v>
      </c>
      <c r="G14" s="196">
        <v>20970</v>
      </c>
      <c r="H14" s="196">
        <v>23221</v>
      </c>
      <c r="I14" s="196">
        <v>25468</v>
      </c>
      <c r="J14" s="196">
        <v>28866</v>
      </c>
      <c r="K14" s="196">
        <v>20633</v>
      </c>
      <c r="L14" s="196">
        <v>14814</v>
      </c>
      <c r="M14" s="196">
        <v>42044</v>
      </c>
      <c r="N14" s="196">
        <v>148531</v>
      </c>
      <c r="O14" s="196">
        <v>190575</v>
      </c>
    </row>
    <row r="15" spans="1:15" s="8" customFormat="1" ht="14.4" customHeight="1" x14ac:dyDescent="0.25">
      <c r="A15" s="28" t="s">
        <v>405</v>
      </c>
      <c r="B15" s="195">
        <v>6001</v>
      </c>
      <c r="C15" s="195">
        <v>12500</v>
      </c>
      <c r="D15" s="195">
        <v>36946</v>
      </c>
      <c r="E15" s="195">
        <v>26028</v>
      </c>
      <c r="F15" s="195">
        <v>24430</v>
      </c>
      <c r="G15" s="195">
        <v>37680</v>
      </c>
      <c r="H15" s="195">
        <v>44224</v>
      </c>
      <c r="I15" s="195">
        <v>39760</v>
      </c>
      <c r="J15" s="195">
        <v>41240</v>
      </c>
      <c r="K15" s="195">
        <v>31678</v>
      </c>
      <c r="L15" s="195">
        <v>23323</v>
      </c>
      <c r="M15" s="195">
        <v>81475</v>
      </c>
      <c r="N15" s="195">
        <v>242335</v>
      </c>
      <c r="O15" s="195">
        <v>323810</v>
      </c>
    </row>
    <row r="16" spans="1:15" s="8" customFormat="1" ht="14.4" customHeight="1" x14ac:dyDescent="0.25">
      <c r="A16" s="29" t="s">
        <v>406</v>
      </c>
      <c r="B16" s="196">
        <v>15377</v>
      </c>
      <c r="C16" s="196">
        <v>24903</v>
      </c>
      <c r="D16" s="196">
        <v>71401</v>
      </c>
      <c r="E16" s="196">
        <v>49608</v>
      </c>
      <c r="F16" s="196">
        <v>53589</v>
      </c>
      <c r="G16" s="196">
        <v>93658</v>
      </c>
      <c r="H16" s="196">
        <v>97184</v>
      </c>
      <c r="I16" s="196">
        <v>84742</v>
      </c>
      <c r="J16" s="196">
        <v>95747</v>
      </c>
      <c r="K16" s="196">
        <v>68531</v>
      </c>
      <c r="L16" s="196">
        <v>47220</v>
      </c>
      <c r="M16" s="196">
        <v>161289</v>
      </c>
      <c r="N16" s="196">
        <v>540671</v>
      </c>
      <c r="O16" s="196">
        <v>701960</v>
      </c>
    </row>
    <row r="17" spans="1:15" s="8" customFormat="1" ht="14.4" customHeight="1" x14ac:dyDescent="0.25">
      <c r="A17" s="28" t="s">
        <v>407</v>
      </c>
      <c r="B17" s="195">
        <v>2762</v>
      </c>
      <c r="C17" s="195">
        <v>5317</v>
      </c>
      <c r="D17" s="195">
        <v>16990</v>
      </c>
      <c r="E17" s="195">
        <v>12549</v>
      </c>
      <c r="F17" s="195">
        <v>9747</v>
      </c>
      <c r="G17" s="195">
        <v>13729</v>
      </c>
      <c r="H17" s="195">
        <v>16672</v>
      </c>
      <c r="I17" s="195">
        <v>17840</v>
      </c>
      <c r="J17" s="195">
        <v>23012</v>
      </c>
      <c r="K17" s="195">
        <v>18675</v>
      </c>
      <c r="L17" s="195">
        <v>14501</v>
      </c>
      <c r="M17" s="195">
        <v>37618</v>
      </c>
      <c r="N17" s="195">
        <v>114176</v>
      </c>
      <c r="O17" s="195">
        <v>151794</v>
      </c>
    </row>
    <row r="18" spans="1:15" s="8" customFormat="1" ht="14.4" customHeight="1" x14ac:dyDescent="0.25">
      <c r="A18" s="29" t="s">
        <v>408</v>
      </c>
      <c r="B18" s="196">
        <v>8067</v>
      </c>
      <c r="C18" s="196">
        <v>14248</v>
      </c>
      <c r="D18" s="196">
        <v>41543</v>
      </c>
      <c r="E18" s="196">
        <v>30251</v>
      </c>
      <c r="F18" s="196">
        <v>29615</v>
      </c>
      <c r="G18" s="196">
        <v>46274</v>
      </c>
      <c r="H18" s="196">
        <v>52517</v>
      </c>
      <c r="I18" s="196">
        <v>52999</v>
      </c>
      <c r="J18" s="196">
        <v>61076</v>
      </c>
      <c r="K18" s="196">
        <v>43722</v>
      </c>
      <c r="L18" s="196">
        <v>28381</v>
      </c>
      <c r="M18" s="196">
        <v>94109</v>
      </c>
      <c r="N18" s="196">
        <v>314584</v>
      </c>
      <c r="O18" s="196">
        <v>408693</v>
      </c>
    </row>
    <row r="19" spans="1:15" s="8" customFormat="1" ht="14.4" customHeight="1" x14ac:dyDescent="0.25">
      <c r="A19" s="21" t="s">
        <v>409</v>
      </c>
      <c r="B19" s="197">
        <v>8935</v>
      </c>
      <c r="C19" s="197">
        <v>18597</v>
      </c>
      <c r="D19" s="197">
        <v>55004</v>
      </c>
      <c r="E19" s="197">
        <v>39093</v>
      </c>
      <c r="F19" s="197">
        <v>38968</v>
      </c>
      <c r="G19" s="197">
        <v>65843</v>
      </c>
      <c r="H19" s="197">
        <v>71970</v>
      </c>
      <c r="I19" s="197">
        <v>64071</v>
      </c>
      <c r="J19" s="197">
        <v>64562</v>
      </c>
      <c r="K19" s="197">
        <v>45431</v>
      </c>
      <c r="L19" s="197">
        <v>34817</v>
      </c>
      <c r="M19" s="197">
        <v>121629</v>
      </c>
      <c r="N19" s="197">
        <v>385662</v>
      </c>
      <c r="O19" s="197">
        <v>507291</v>
      </c>
    </row>
    <row r="20" spans="1:15" s="8" customFormat="1" ht="14.4" customHeight="1" x14ac:dyDescent="0.25">
      <c r="A20" s="22" t="s">
        <v>410</v>
      </c>
      <c r="B20" s="198">
        <v>119</v>
      </c>
      <c r="C20" s="198">
        <v>378</v>
      </c>
      <c r="D20" s="198">
        <v>1026</v>
      </c>
      <c r="E20" s="198">
        <v>641</v>
      </c>
      <c r="F20" s="198">
        <v>408</v>
      </c>
      <c r="G20" s="198">
        <v>705</v>
      </c>
      <c r="H20" s="198">
        <v>913</v>
      </c>
      <c r="I20" s="198">
        <v>1099</v>
      </c>
      <c r="J20" s="198">
        <v>1527</v>
      </c>
      <c r="K20" s="198">
        <v>1221</v>
      </c>
      <c r="L20" s="198">
        <v>930</v>
      </c>
      <c r="M20" s="198">
        <v>2164</v>
      </c>
      <c r="N20" s="198">
        <v>6803</v>
      </c>
      <c r="O20" s="198">
        <v>8967</v>
      </c>
    </row>
    <row r="21" spans="1:15" s="8" customFormat="1" ht="14.4" customHeight="1" x14ac:dyDescent="0.25">
      <c r="A21" s="21" t="s">
        <v>411</v>
      </c>
      <c r="B21" s="197">
        <v>396</v>
      </c>
      <c r="C21" s="197">
        <v>467</v>
      </c>
      <c r="D21" s="197">
        <v>1376</v>
      </c>
      <c r="E21" s="197">
        <v>869</v>
      </c>
      <c r="F21" s="197">
        <v>478</v>
      </c>
      <c r="G21" s="197">
        <v>851</v>
      </c>
      <c r="H21" s="197">
        <v>984</v>
      </c>
      <c r="I21" s="197">
        <v>1140</v>
      </c>
      <c r="J21" s="197">
        <v>1418</v>
      </c>
      <c r="K21" s="197">
        <v>1077</v>
      </c>
      <c r="L21" s="197">
        <v>879</v>
      </c>
      <c r="M21" s="197">
        <v>3108</v>
      </c>
      <c r="N21" s="197">
        <v>6827</v>
      </c>
      <c r="O21" s="197">
        <v>9935</v>
      </c>
    </row>
    <row r="22" spans="1:15" s="8" customFormat="1" ht="14.4" customHeight="1" x14ac:dyDescent="0.25">
      <c r="A22" s="22" t="s">
        <v>412</v>
      </c>
      <c r="B22" s="198">
        <v>3543</v>
      </c>
      <c r="C22" s="198">
        <v>7715</v>
      </c>
      <c r="D22" s="198">
        <v>23790</v>
      </c>
      <c r="E22" s="198">
        <v>17913</v>
      </c>
      <c r="F22" s="198">
        <v>18319</v>
      </c>
      <c r="G22" s="198">
        <v>25048</v>
      </c>
      <c r="H22" s="198">
        <v>28327</v>
      </c>
      <c r="I22" s="198">
        <v>27869</v>
      </c>
      <c r="J22" s="198">
        <v>34900</v>
      </c>
      <c r="K22" s="198">
        <v>28092</v>
      </c>
      <c r="L22" s="198">
        <v>23858</v>
      </c>
      <c r="M22" s="198">
        <v>52961</v>
      </c>
      <c r="N22" s="198">
        <v>186413</v>
      </c>
      <c r="O22" s="198">
        <v>239374</v>
      </c>
    </row>
    <row r="23" spans="1:15" s="8" customFormat="1" ht="14.4" customHeight="1" x14ac:dyDescent="0.25">
      <c r="A23" s="21" t="s">
        <v>413</v>
      </c>
      <c r="B23" s="197">
        <v>254</v>
      </c>
      <c r="C23" s="197">
        <v>388</v>
      </c>
      <c r="D23" s="197">
        <v>1256</v>
      </c>
      <c r="E23" s="197">
        <v>806</v>
      </c>
      <c r="F23" s="197">
        <v>599</v>
      </c>
      <c r="G23" s="197">
        <v>999</v>
      </c>
      <c r="H23" s="197">
        <v>1167</v>
      </c>
      <c r="I23" s="197">
        <v>1566</v>
      </c>
      <c r="J23" s="197">
        <v>2096</v>
      </c>
      <c r="K23" s="197">
        <v>1703</v>
      </c>
      <c r="L23" s="197">
        <v>1311</v>
      </c>
      <c r="M23" s="197">
        <v>2704</v>
      </c>
      <c r="N23" s="197">
        <v>9441</v>
      </c>
      <c r="O23" s="197">
        <v>12145</v>
      </c>
    </row>
    <row r="24" spans="1:15" s="8" customFormat="1" ht="14.4" customHeight="1" x14ac:dyDescent="0.25">
      <c r="A24" s="22" t="s">
        <v>414</v>
      </c>
      <c r="B24" s="198">
        <v>142</v>
      </c>
      <c r="C24" s="198">
        <v>253</v>
      </c>
      <c r="D24" s="198">
        <v>672</v>
      </c>
      <c r="E24" s="198">
        <v>483</v>
      </c>
      <c r="F24" s="198">
        <v>431</v>
      </c>
      <c r="G24" s="198">
        <v>592</v>
      </c>
      <c r="H24" s="198">
        <v>610</v>
      </c>
      <c r="I24" s="198">
        <v>598</v>
      </c>
      <c r="J24" s="198">
        <v>825</v>
      </c>
      <c r="K24" s="198">
        <v>702</v>
      </c>
      <c r="L24" s="198">
        <v>521</v>
      </c>
      <c r="M24" s="198">
        <v>1550</v>
      </c>
      <c r="N24" s="198">
        <v>4279</v>
      </c>
      <c r="O24" s="198">
        <v>5829</v>
      </c>
    </row>
    <row r="25" spans="1:15" s="8" customFormat="1" ht="14.4" customHeight="1" x14ac:dyDescent="0.25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spans="1:15" s="8" customFormat="1" ht="14.4" customHeight="1" x14ac:dyDescent="0.25">
      <c r="A26" s="39" t="s">
        <v>618</v>
      </c>
      <c r="B26" s="27"/>
      <c r="C26" s="27"/>
      <c r="D26" s="27"/>
      <c r="E26" s="27"/>
      <c r="F26" s="27"/>
      <c r="G26" s="27"/>
      <c r="H26" s="27"/>
      <c r="J26" s="13"/>
      <c r="K26" s="27"/>
      <c r="L26" s="27"/>
      <c r="M26" s="27"/>
      <c r="N26" s="27"/>
      <c r="O26" s="27"/>
    </row>
    <row r="27" spans="1:15" s="8" customFormat="1" ht="14.4" customHeight="1" x14ac:dyDescent="0.25">
      <c r="A27" s="35"/>
      <c r="B27" s="214" t="s">
        <v>384</v>
      </c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</row>
    <row r="28" spans="1:15" s="37" customFormat="1" ht="14.4" customHeight="1" x14ac:dyDescent="0.25">
      <c r="A28" s="30" t="s">
        <v>385</v>
      </c>
      <c r="B28" s="36" t="s">
        <v>386</v>
      </c>
      <c r="C28" s="36" t="s">
        <v>387</v>
      </c>
      <c r="D28" s="69" t="s">
        <v>388</v>
      </c>
      <c r="E28" s="36" t="s">
        <v>389</v>
      </c>
      <c r="F28" s="36" t="s">
        <v>390</v>
      </c>
      <c r="G28" s="36" t="s">
        <v>391</v>
      </c>
      <c r="H28" s="36" t="s">
        <v>392</v>
      </c>
      <c r="I28" s="36" t="s">
        <v>393</v>
      </c>
      <c r="J28" s="36" t="s">
        <v>394</v>
      </c>
      <c r="K28" s="36" t="s">
        <v>395</v>
      </c>
      <c r="L28" s="36" t="s">
        <v>396</v>
      </c>
      <c r="M28" s="36" t="s">
        <v>397</v>
      </c>
      <c r="N28" s="36" t="s">
        <v>398</v>
      </c>
      <c r="O28" s="36" t="s">
        <v>85</v>
      </c>
    </row>
    <row r="29" spans="1:15" s="8" customFormat="1" ht="14.4" customHeight="1" x14ac:dyDescent="0.25">
      <c r="A29" s="28" t="s">
        <v>399</v>
      </c>
      <c r="B29" s="71">
        <v>98.88909555130958</v>
      </c>
      <c r="C29" s="71">
        <v>90.850193037397887</v>
      </c>
      <c r="D29" s="71">
        <v>81.158402152385932</v>
      </c>
      <c r="E29" s="71">
        <v>72.02904451267483</v>
      </c>
      <c r="F29" s="71">
        <v>55.036141452528462</v>
      </c>
      <c r="G29" s="71">
        <v>49.743593990919848</v>
      </c>
      <c r="H29" s="71">
        <v>52.192205895774393</v>
      </c>
      <c r="I29" s="71">
        <v>57.83526362190959</v>
      </c>
      <c r="J29" s="71">
        <v>62.6575670703008</v>
      </c>
      <c r="K29" s="71">
        <v>63.760310200450597</v>
      </c>
      <c r="L29" s="71">
        <v>50.113265564814888</v>
      </c>
      <c r="M29" s="71">
        <v>80.317073251322512</v>
      </c>
      <c r="N29" s="71">
        <v>55.804817668649257</v>
      </c>
      <c r="O29" s="71">
        <v>60.09582931730818</v>
      </c>
    </row>
    <row r="30" spans="1:15" s="8" customFormat="1" ht="14.4" customHeight="1" x14ac:dyDescent="0.25">
      <c r="A30" s="29" t="s">
        <v>400</v>
      </c>
      <c r="B30" s="72">
        <v>98.734533183352085</v>
      </c>
      <c r="C30" s="72">
        <v>92.396283209004054</v>
      </c>
      <c r="D30" s="72">
        <v>82.266198044009784</v>
      </c>
      <c r="E30" s="72">
        <v>73.693132359004906</v>
      </c>
      <c r="F30" s="72">
        <v>55.80587353253118</v>
      </c>
      <c r="G30" s="72">
        <v>53.723255813953493</v>
      </c>
      <c r="H30" s="72">
        <v>58.230147303134338</v>
      </c>
      <c r="I30" s="72">
        <v>62.388764987744828</v>
      </c>
      <c r="J30" s="72">
        <v>66.773900399854597</v>
      </c>
      <c r="K30" s="72">
        <v>68.852421859062986</v>
      </c>
      <c r="L30" s="72">
        <v>53.853974559039109</v>
      </c>
      <c r="M30" s="72">
        <v>81.402027027027032</v>
      </c>
      <c r="N30" s="72">
        <v>60.486486128758997</v>
      </c>
      <c r="O30" s="72">
        <v>63.912530989906138</v>
      </c>
    </row>
    <row r="31" spans="1:15" s="8" customFormat="1" ht="14.4" customHeight="1" x14ac:dyDescent="0.25">
      <c r="A31" s="28" t="s">
        <v>401</v>
      </c>
      <c r="B31" s="71">
        <v>99.50347567030785</v>
      </c>
      <c r="C31" s="71">
        <v>94.329432943294336</v>
      </c>
      <c r="D31" s="71">
        <v>86.215189873417728</v>
      </c>
      <c r="E31" s="71">
        <v>80.23381018304876</v>
      </c>
      <c r="F31" s="71">
        <v>62.955298013245027</v>
      </c>
      <c r="G31" s="71">
        <v>56.545632973503437</v>
      </c>
      <c r="H31" s="71">
        <v>62.918531781557753</v>
      </c>
      <c r="I31" s="71">
        <v>69.235885923339154</v>
      </c>
      <c r="J31" s="71">
        <v>72.952117134942625</v>
      </c>
      <c r="K31" s="71">
        <v>75.096867936712954</v>
      </c>
      <c r="L31" s="71">
        <v>68.330696202531641</v>
      </c>
      <c r="M31" s="71">
        <v>85.791264889393076</v>
      </c>
      <c r="N31" s="71">
        <v>67.653572533250852</v>
      </c>
      <c r="O31" s="71">
        <v>70.901427047889896</v>
      </c>
    </row>
    <row r="32" spans="1:15" s="8" customFormat="1" ht="14.4" customHeight="1" x14ac:dyDescent="0.25">
      <c r="A32" s="29" t="s">
        <v>402</v>
      </c>
      <c r="B32" s="72">
        <v>98.861911987860395</v>
      </c>
      <c r="C32" s="72">
        <v>90.740007914523147</v>
      </c>
      <c r="D32" s="72">
        <v>80.202987797924507</v>
      </c>
      <c r="E32" s="72">
        <v>71.370809964784144</v>
      </c>
      <c r="F32" s="72">
        <v>51.152073732718897</v>
      </c>
      <c r="G32" s="72">
        <v>46.38095238095238</v>
      </c>
      <c r="H32" s="72">
        <v>50.315564617924068</v>
      </c>
      <c r="I32" s="72">
        <v>54.458782742681038</v>
      </c>
      <c r="J32" s="72">
        <v>57.42677048572488</v>
      </c>
      <c r="K32" s="72">
        <v>56.198793553614827</v>
      </c>
      <c r="L32" s="72">
        <v>44.271545827633382</v>
      </c>
      <c r="M32" s="72">
        <v>79.389576450865349</v>
      </c>
      <c r="N32" s="72">
        <v>51.632007717869008</v>
      </c>
      <c r="O32" s="72">
        <v>57.563242127000507</v>
      </c>
    </row>
    <row r="33" spans="1:15" s="8" customFormat="1" ht="14.4" customHeight="1" x14ac:dyDescent="0.25">
      <c r="A33" s="28" t="s">
        <v>403</v>
      </c>
      <c r="B33" s="71">
        <v>99.266194331983812</v>
      </c>
      <c r="C33" s="71">
        <v>90.014577259475217</v>
      </c>
      <c r="D33" s="71">
        <v>80.352923803898406</v>
      </c>
      <c r="E33" s="71">
        <v>72.106704989446271</v>
      </c>
      <c r="F33" s="71">
        <v>55.569629970827577</v>
      </c>
      <c r="G33" s="71">
        <v>51.223824799818132</v>
      </c>
      <c r="H33" s="71">
        <v>56.270789412040287</v>
      </c>
      <c r="I33" s="71">
        <v>61.86548223350254</v>
      </c>
      <c r="J33" s="71">
        <v>66.54213463469307</v>
      </c>
      <c r="K33" s="71">
        <v>68.259845169976444</v>
      </c>
      <c r="L33" s="71">
        <v>57.091556233514467</v>
      </c>
      <c r="M33" s="71">
        <v>79.876176083459271</v>
      </c>
      <c r="N33" s="71">
        <v>59.646808477224717</v>
      </c>
      <c r="O33" s="71">
        <v>63.583297759648367</v>
      </c>
    </row>
    <row r="34" spans="1:15" s="8" customFormat="1" ht="14.4" customHeight="1" x14ac:dyDescent="0.25">
      <c r="A34" s="29" t="s">
        <v>404</v>
      </c>
      <c r="B34" s="72">
        <v>98.994027035523416</v>
      </c>
      <c r="C34" s="72">
        <v>91.188029020556229</v>
      </c>
      <c r="D34" s="72">
        <v>83.228371075081512</v>
      </c>
      <c r="E34" s="72">
        <v>75.034279084484766</v>
      </c>
      <c r="F34" s="72">
        <v>57.983193277310917</v>
      </c>
      <c r="G34" s="72">
        <v>52.602533550733718</v>
      </c>
      <c r="H34" s="72">
        <v>57.607482200004959</v>
      </c>
      <c r="I34" s="72">
        <v>63.714600220154111</v>
      </c>
      <c r="J34" s="72">
        <v>67.158345353869066</v>
      </c>
      <c r="K34" s="72">
        <v>68.138436643439775</v>
      </c>
      <c r="L34" s="72">
        <v>53.353021681192828</v>
      </c>
      <c r="M34" s="72">
        <v>82.200672558066785</v>
      </c>
      <c r="N34" s="72">
        <v>60.308830455896448</v>
      </c>
      <c r="O34" s="72">
        <v>64.073468893730336</v>
      </c>
    </row>
    <row r="35" spans="1:15" s="8" customFormat="1" ht="14.4" customHeight="1" x14ac:dyDescent="0.25">
      <c r="A35" s="28" t="s">
        <v>405</v>
      </c>
      <c r="B35" s="71">
        <v>99.337857970534685</v>
      </c>
      <c r="C35" s="71">
        <v>92.626898851426461</v>
      </c>
      <c r="D35" s="71">
        <v>82.05481277484121</v>
      </c>
      <c r="E35" s="71">
        <v>74.160184631165052</v>
      </c>
      <c r="F35" s="71">
        <v>58.276281577252448</v>
      </c>
      <c r="G35" s="71">
        <v>51.617852543905308</v>
      </c>
      <c r="H35" s="71">
        <v>55.414379871187627</v>
      </c>
      <c r="I35" s="71">
        <v>60.576512889268088</v>
      </c>
      <c r="J35" s="71">
        <v>65.335868187579209</v>
      </c>
      <c r="K35" s="71">
        <v>66.910273741128762</v>
      </c>
      <c r="L35" s="71">
        <v>56.361615234044613</v>
      </c>
      <c r="M35" s="71">
        <v>81.753780391133759</v>
      </c>
      <c r="N35" s="71">
        <v>58.789779867347882</v>
      </c>
      <c r="O35" s="71">
        <v>63.260820724214391</v>
      </c>
    </row>
    <row r="36" spans="1:15" s="8" customFormat="1" ht="14.4" customHeight="1" x14ac:dyDescent="0.25">
      <c r="A36" s="29" t="s">
        <v>406</v>
      </c>
      <c r="B36" s="72">
        <v>98.538929830182639</v>
      </c>
      <c r="C36" s="72">
        <v>89.540486121098809</v>
      </c>
      <c r="D36" s="72">
        <v>79.749139972300412</v>
      </c>
      <c r="E36" s="72">
        <v>70.15598704586273</v>
      </c>
      <c r="F36" s="72">
        <v>56.278552000084012</v>
      </c>
      <c r="G36" s="72">
        <v>51.604478434311147</v>
      </c>
      <c r="H36" s="72">
        <v>51.446509584283987</v>
      </c>
      <c r="I36" s="72">
        <v>56.161069911392993</v>
      </c>
      <c r="J36" s="72">
        <v>61.702593845658129</v>
      </c>
      <c r="K36" s="72">
        <v>63.076172594065241</v>
      </c>
      <c r="L36" s="72">
        <v>49.407259372416902</v>
      </c>
      <c r="M36" s="72">
        <v>79.195227339683782</v>
      </c>
      <c r="N36" s="72">
        <v>55.402125006276243</v>
      </c>
      <c r="O36" s="72">
        <v>59.510174530737231</v>
      </c>
    </row>
    <row r="37" spans="1:15" s="8" customFormat="1" ht="14.4" customHeight="1" x14ac:dyDescent="0.25">
      <c r="A37" s="28" t="s">
        <v>407</v>
      </c>
      <c r="B37" s="71">
        <v>98.431931575196003</v>
      </c>
      <c r="C37" s="71">
        <v>86.342968496265016</v>
      </c>
      <c r="D37" s="71">
        <v>78.642843917793002</v>
      </c>
      <c r="E37" s="71">
        <v>69.840828138913622</v>
      </c>
      <c r="F37" s="71">
        <v>47.265056735525157</v>
      </c>
      <c r="G37" s="71">
        <v>43.683976072292232</v>
      </c>
      <c r="H37" s="71">
        <v>50.04352393816599</v>
      </c>
      <c r="I37" s="71">
        <v>54.203506213350337</v>
      </c>
      <c r="J37" s="71">
        <v>57.108822434545232</v>
      </c>
      <c r="K37" s="71">
        <v>58.822602998614087</v>
      </c>
      <c r="L37" s="71">
        <v>48.026097900245077</v>
      </c>
      <c r="M37" s="71">
        <v>77.505356848524812</v>
      </c>
      <c r="N37" s="71">
        <v>51.776976622905472</v>
      </c>
      <c r="O37" s="71">
        <v>56.4182998762316</v>
      </c>
    </row>
    <row r="38" spans="1:15" s="8" customFormat="1" ht="14.4" customHeight="1" x14ac:dyDescent="0.25">
      <c r="A38" s="29" t="s">
        <v>408</v>
      </c>
      <c r="B38" s="72">
        <v>98.739290085679315</v>
      </c>
      <c r="C38" s="72">
        <v>90.188631472338272</v>
      </c>
      <c r="D38" s="72">
        <v>80.959990645645348</v>
      </c>
      <c r="E38" s="72">
        <v>72.837811807762691</v>
      </c>
      <c r="F38" s="72">
        <v>55.045445251946987</v>
      </c>
      <c r="G38" s="72">
        <v>53.523798507894277</v>
      </c>
      <c r="H38" s="72">
        <v>56.010366562503343</v>
      </c>
      <c r="I38" s="72">
        <v>59.479266034453737</v>
      </c>
      <c r="J38" s="72">
        <v>63.283977992145971</v>
      </c>
      <c r="K38" s="72">
        <v>63.745844754184397</v>
      </c>
      <c r="L38" s="72">
        <v>48.118069919636497</v>
      </c>
      <c r="M38" s="72">
        <v>80.563807110509956</v>
      </c>
      <c r="N38" s="72">
        <v>57.489240778136157</v>
      </c>
      <c r="O38" s="72">
        <v>61.548482119460623</v>
      </c>
    </row>
    <row r="39" spans="1:15" s="8" customFormat="1" ht="14.4" customHeight="1" x14ac:dyDescent="0.25">
      <c r="A39" s="21" t="s">
        <v>409</v>
      </c>
      <c r="B39" s="73">
        <v>99.244696212373654</v>
      </c>
      <c r="C39" s="73">
        <v>92.402861969591569</v>
      </c>
      <c r="D39" s="73">
        <v>82.700345812659748</v>
      </c>
      <c r="E39" s="73">
        <v>74.796234645850078</v>
      </c>
      <c r="F39" s="73">
        <v>59.129326434304957</v>
      </c>
      <c r="G39" s="73">
        <v>48.556068494564983</v>
      </c>
      <c r="H39" s="73">
        <v>49.233821316185526</v>
      </c>
      <c r="I39" s="73">
        <v>57.726302132605348</v>
      </c>
      <c r="J39" s="73">
        <v>64.982436363270352</v>
      </c>
      <c r="K39" s="73">
        <v>66.600697803969865</v>
      </c>
      <c r="L39" s="73">
        <v>54.503757044458361</v>
      </c>
      <c r="M39" s="73">
        <v>82.234542442784218</v>
      </c>
      <c r="N39" s="73">
        <v>55.883081711520987</v>
      </c>
      <c r="O39" s="73">
        <v>60.533896242130332</v>
      </c>
    </row>
    <row r="40" spans="1:15" s="8" customFormat="1" ht="14.4" customHeight="1" x14ac:dyDescent="0.25">
      <c r="A40" s="22" t="s">
        <v>410</v>
      </c>
      <c r="B40" s="74">
        <v>93.7007874015748</v>
      </c>
      <c r="C40" s="74">
        <v>80.425531914893611</v>
      </c>
      <c r="D40" s="74">
        <v>68.951612903225808</v>
      </c>
      <c r="E40" s="74">
        <v>51.987023519870228</v>
      </c>
      <c r="F40" s="74">
        <v>30.839002267573701</v>
      </c>
      <c r="G40" s="74">
        <v>34.592737978410213</v>
      </c>
      <c r="H40" s="74">
        <v>42.964705882352938</v>
      </c>
      <c r="I40" s="74">
        <v>48.757763975155278</v>
      </c>
      <c r="J40" s="74">
        <v>50.396039603960403</v>
      </c>
      <c r="K40" s="74">
        <v>50.061500615006153</v>
      </c>
      <c r="L40" s="74">
        <v>40.95112285336856</v>
      </c>
      <c r="M40" s="74">
        <v>65.220012055455086</v>
      </c>
      <c r="N40" s="74">
        <v>43.947028423772608</v>
      </c>
      <c r="O40" s="74">
        <v>47.701883179061603</v>
      </c>
    </row>
    <row r="41" spans="1:15" s="8" customFormat="1" ht="14.4" customHeight="1" x14ac:dyDescent="0.25">
      <c r="A41" s="21" t="s">
        <v>411</v>
      </c>
      <c r="B41" s="73">
        <v>96.821515892420535</v>
      </c>
      <c r="C41" s="73">
        <v>79.965753424657535</v>
      </c>
      <c r="D41" s="73">
        <v>75.191256830601091</v>
      </c>
      <c r="E41" s="73">
        <v>59.398496240601503</v>
      </c>
      <c r="F41" s="73">
        <v>29.74486621032981</v>
      </c>
      <c r="G41" s="73">
        <v>33.125729855975088</v>
      </c>
      <c r="H41" s="73">
        <v>38.482596793116933</v>
      </c>
      <c r="I41" s="73">
        <v>41.379310344827587</v>
      </c>
      <c r="J41" s="73">
        <v>45.904823567497573</v>
      </c>
      <c r="K41" s="73">
        <v>43.995098039215677</v>
      </c>
      <c r="L41" s="73">
        <v>35.906862745098039</v>
      </c>
      <c r="M41" s="73">
        <v>72.515165655622965</v>
      </c>
      <c r="N41" s="73">
        <v>39.07171063927202</v>
      </c>
      <c r="O41" s="73">
        <v>45.659267429569383</v>
      </c>
    </row>
    <row r="42" spans="1:15" s="8" customFormat="1" ht="14.4" customHeight="1" x14ac:dyDescent="0.25">
      <c r="A42" s="22" t="s">
        <v>412</v>
      </c>
      <c r="B42" s="74">
        <v>99.522471910112358</v>
      </c>
      <c r="C42" s="74">
        <v>93.18758304143013</v>
      </c>
      <c r="D42" s="74">
        <v>83.782356048600107</v>
      </c>
      <c r="E42" s="74">
        <v>76.512045105074321</v>
      </c>
      <c r="F42" s="74">
        <v>61.108145973714059</v>
      </c>
      <c r="G42" s="74">
        <v>53.134214378142168</v>
      </c>
      <c r="H42" s="74">
        <v>58.365269707833683</v>
      </c>
      <c r="I42" s="74">
        <v>65.146450361158514</v>
      </c>
      <c r="J42" s="74">
        <v>70.758064189120688</v>
      </c>
      <c r="K42" s="74">
        <v>72.934029129994542</v>
      </c>
      <c r="L42" s="74">
        <v>62.023605261789633</v>
      </c>
      <c r="M42" s="74">
        <v>83.211827923200204</v>
      </c>
      <c r="N42" s="74">
        <v>63.247019386709553</v>
      </c>
      <c r="O42" s="74">
        <v>66.792602348319122</v>
      </c>
    </row>
    <row r="43" spans="1:15" s="8" customFormat="1" ht="14.4" customHeight="1" x14ac:dyDescent="0.25">
      <c r="A43" s="21" t="s">
        <v>413</v>
      </c>
      <c r="B43" s="73">
        <v>96.577946768060841</v>
      </c>
      <c r="C43" s="73">
        <v>87.19101123595506</v>
      </c>
      <c r="D43" s="73">
        <v>70.800450958286362</v>
      </c>
      <c r="E43" s="73">
        <v>56.601123595505619</v>
      </c>
      <c r="F43" s="73">
        <v>36.303030303030297</v>
      </c>
      <c r="G43" s="73">
        <v>43.097497842968068</v>
      </c>
      <c r="H43" s="73">
        <v>46.438519697572623</v>
      </c>
      <c r="I43" s="73">
        <v>49.604054482103273</v>
      </c>
      <c r="J43" s="73">
        <v>52.849218356026221</v>
      </c>
      <c r="K43" s="73">
        <v>52.335586969883217</v>
      </c>
      <c r="L43" s="73">
        <v>42.059672762271411</v>
      </c>
      <c r="M43" s="73">
        <v>69.226830517153104</v>
      </c>
      <c r="N43" s="73">
        <v>47.264080100125163</v>
      </c>
      <c r="O43" s="73">
        <v>50.856329299443082</v>
      </c>
    </row>
    <row r="44" spans="1:15" s="8" customFormat="1" ht="14.4" customHeight="1" x14ac:dyDescent="0.25">
      <c r="A44" s="22" t="s">
        <v>414</v>
      </c>
      <c r="B44" s="200">
        <v>99.300699300699307</v>
      </c>
      <c r="C44" s="200">
        <v>85.18518518518519</v>
      </c>
      <c r="D44" s="200">
        <v>41.455891425046268</v>
      </c>
      <c r="E44" s="200">
        <v>11.126468555632339</v>
      </c>
      <c r="F44" s="200">
        <v>3.800035267148651</v>
      </c>
      <c r="G44" s="200">
        <v>3.0750051942655312</v>
      </c>
      <c r="H44" s="200">
        <v>3.099436004268076</v>
      </c>
      <c r="I44" s="200">
        <v>3.7389020882831061</v>
      </c>
      <c r="J44" s="200">
        <v>4.636915467625899</v>
      </c>
      <c r="K44" s="200">
        <v>4.5855379188712524</v>
      </c>
      <c r="L44" s="200">
        <v>1.9338554619353401</v>
      </c>
      <c r="M44" s="200">
        <v>24.21118400499844</v>
      </c>
      <c r="N44" s="200">
        <v>3.3876701158252249</v>
      </c>
      <c r="O44" s="200">
        <v>4.3921846390331014</v>
      </c>
    </row>
    <row r="46" spans="1:15" ht="14.4" customHeight="1" x14ac:dyDescent="0.25">
      <c r="A46" s="13" t="s">
        <v>619</v>
      </c>
    </row>
    <row r="47" spans="1:15" ht="14.4" customHeight="1" x14ac:dyDescent="0.25">
      <c r="A47" s="13" t="s">
        <v>620</v>
      </c>
    </row>
    <row r="48" spans="1:15" ht="14.4" customHeight="1" x14ac:dyDescent="0.25">
      <c r="A48" s="98" t="s">
        <v>498</v>
      </c>
    </row>
    <row r="49" spans="1:1" ht="14.4" customHeight="1" x14ac:dyDescent="0.25">
      <c r="A49" s="98" t="s">
        <v>499</v>
      </c>
    </row>
    <row r="50" spans="1:1" ht="14.4" customHeight="1" x14ac:dyDescent="0.25">
      <c r="A50" s="13" t="s">
        <v>500</v>
      </c>
    </row>
    <row r="51" spans="1:1" ht="14.4" customHeight="1" x14ac:dyDescent="0.25">
      <c r="A51" s="13" t="s">
        <v>501</v>
      </c>
    </row>
  </sheetData>
  <mergeCells count="2">
    <mergeCell ref="B7:O7"/>
    <mergeCell ref="B27:O27"/>
  </mergeCells>
  <hyperlinks>
    <hyperlink ref="L1" location="Contents!A1" display="Back to contents" xr:uid="{00000000-0004-0000-1300-000000000000}"/>
  </hyperlinks>
  <pageMargins left="0.70866141732283472" right="0.70866141732283472" top="0.74803149606299213" bottom="0.74803149606299213" header="0.31496062992125984" footer="0.31496062992125984"/>
  <pageSetup paperSize="9" scale="6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S71"/>
  <sheetViews>
    <sheetView topLeftCell="D1" workbookViewId="0">
      <selection activeCell="D8" sqref="D8"/>
    </sheetView>
  </sheetViews>
  <sheetFormatPr defaultColWidth="8.6640625" defaultRowHeight="14.4" customHeight="1" x14ac:dyDescent="0.25"/>
  <cols>
    <col min="1" max="1" width="18.109375" style="13" customWidth="1"/>
    <col min="2" max="2" width="24.109375" style="13" bestFit="1" customWidth="1"/>
    <col min="3" max="3" width="20.109375" style="13" customWidth="1"/>
    <col min="4" max="11" width="12.109375" style="13" bestFit="1" customWidth="1"/>
    <col min="12" max="12" width="10.5546875" style="13" bestFit="1" customWidth="1"/>
    <col min="13" max="13" width="14.6640625" style="13" bestFit="1" customWidth="1"/>
    <col min="14" max="14" width="13" style="13" bestFit="1" customWidth="1"/>
    <col min="15" max="16" width="11.88671875" style="13" bestFit="1" customWidth="1"/>
    <col min="17" max="30" width="15.88671875" style="13" bestFit="1" customWidth="1"/>
    <col min="31" max="33" width="15.109375" style="13" bestFit="1" customWidth="1"/>
    <col min="34" max="41" width="17.109375" style="13" bestFit="1" customWidth="1"/>
    <col min="42" max="42" width="15.5546875" style="13" bestFit="1" customWidth="1"/>
    <col min="43" max="43" width="19.6640625" style="13" bestFit="1" customWidth="1"/>
    <col min="44" max="44" width="18" style="13" bestFit="1" customWidth="1"/>
    <col min="45" max="45" width="16.88671875" style="13" bestFit="1" customWidth="1"/>
    <col min="46" max="16384" width="8.6640625" style="13"/>
  </cols>
  <sheetData>
    <row r="1" spans="1:45" s="8" customFormat="1" ht="20.100000000000001" customHeight="1" x14ac:dyDescent="0.3">
      <c r="A1" s="4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45" s="8" customFormat="1" ht="15.6" x14ac:dyDescent="0.3">
      <c r="A2" s="46" t="s">
        <v>614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45" s="8" customFormat="1" ht="13.8" x14ac:dyDescent="0.25">
      <c r="A3" s="6" t="s">
        <v>621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45" s="8" customFormat="1" ht="14.4" customHeight="1" x14ac:dyDescent="0.25">
      <c r="A4" s="6" t="s">
        <v>616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45" s="8" customFormat="1" ht="14.1" customHeight="1" x14ac:dyDescent="0.25">
      <c r="A5" s="6"/>
      <c r="B5" s="35"/>
      <c r="C5" s="5"/>
      <c r="D5" s="5"/>
      <c r="E5" s="5"/>
      <c r="F5" s="5"/>
      <c r="G5" s="5"/>
      <c r="H5" s="5"/>
      <c r="J5" s="180" t="s">
        <v>79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45" s="8" customFormat="1" ht="14.4" customHeight="1" x14ac:dyDescent="0.25">
      <c r="A6" s="6"/>
      <c r="B6" s="19" t="s">
        <v>421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45" s="8" customFormat="1" ht="13.2" x14ac:dyDescent="0.25">
      <c r="A7" s="112" t="s">
        <v>385</v>
      </c>
      <c r="B7" s="201" t="s">
        <v>399</v>
      </c>
      <c r="D7" s="80" t="str">
        <f>_xlfn.CONCAT("Percentage of registered patients who participated with NHS Primary Dental Care, by patient age group; as at 30 September 2024; "&amp;B7)</f>
        <v>Percentage of registered patients who participated with NHS Primary Dental Care, by patient age group; as at 30 September 2024; Scotland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45" s="8" customFormat="1" ht="14.4" customHeight="1" x14ac:dyDescent="0.25">
      <c r="A8" s="7"/>
      <c r="B8" s="191" t="str">
        <f>IF(OR($B$7="(Multiple Items)",$B$7="(All)"),"Please select one option","")</f>
        <v/>
      </c>
      <c r="C8" s="7"/>
      <c r="D8" s="53"/>
      <c r="E8" s="7"/>
      <c r="F8" s="7"/>
      <c r="G8" s="7"/>
      <c r="H8" s="7"/>
      <c r="J8" s="13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45" s="8" customFormat="1" ht="13.2" hidden="1" x14ac:dyDescent="0.25">
      <c r="A9" s="5" t="s">
        <v>622</v>
      </c>
      <c r="B9" s="5" t="s">
        <v>623</v>
      </c>
      <c r="C9" s="5" t="s">
        <v>624</v>
      </c>
      <c r="D9" s="5" t="s">
        <v>625</v>
      </c>
      <c r="E9" s="5" t="s">
        <v>626</v>
      </c>
      <c r="F9" s="5" t="s">
        <v>627</v>
      </c>
      <c r="G9" s="5" t="s">
        <v>628</v>
      </c>
      <c r="H9" s="5" t="s">
        <v>629</v>
      </c>
      <c r="I9" s="5" t="s">
        <v>630</v>
      </c>
      <c r="J9" s="5" t="s">
        <v>631</v>
      </c>
      <c r="K9" s="5" t="s">
        <v>632</v>
      </c>
      <c r="L9" s="5" t="s">
        <v>633</v>
      </c>
      <c r="M9" s="5" t="s">
        <v>634</v>
      </c>
      <c r="N9" s="5" t="s">
        <v>635</v>
      </c>
      <c r="O9" s="5" t="s">
        <v>636</v>
      </c>
      <c r="P9" s="5" t="s">
        <v>637</v>
      </c>
      <c r="Q9" s="5" t="s">
        <v>638</v>
      </c>
      <c r="R9" s="5" t="s">
        <v>639</v>
      </c>
      <c r="S9" s="5" t="s">
        <v>640</v>
      </c>
      <c r="T9" s="5" t="s">
        <v>641</v>
      </c>
      <c r="U9" s="5" t="s">
        <v>642</v>
      </c>
      <c r="V9" s="5" t="s">
        <v>643</v>
      </c>
      <c r="W9" s="5" t="s">
        <v>644</v>
      </c>
      <c r="X9" s="5" t="s">
        <v>645</v>
      </c>
      <c r="Y9" s="5" t="s">
        <v>646</v>
      </c>
      <c r="Z9" s="5" t="s">
        <v>647</v>
      </c>
      <c r="AA9" s="5" t="s">
        <v>648</v>
      </c>
      <c r="AB9" s="5" t="s">
        <v>649</v>
      </c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</row>
    <row r="10" spans="1:45" s="8" customFormat="1" ht="13.2" hidden="1" x14ac:dyDescent="0.25">
      <c r="A10" s="5">
        <v>3116878</v>
      </c>
      <c r="B10" s="5">
        <v>729222</v>
      </c>
      <c r="C10" s="5">
        <v>58484</v>
      </c>
      <c r="D10" s="5">
        <v>109658</v>
      </c>
      <c r="E10" s="5">
        <v>325782</v>
      </c>
      <c r="F10" s="5">
        <v>235298</v>
      </c>
      <c r="G10" s="5">
        <v>2387656</v>
      </c>
      <c r="H10" s="5">
        <v>229105</v>
      </c>
      <c r="I10" s="5">
        <v>360361</v>
      </c>
      <c r="J10" s="5">
        <v>400309</v>
      </c>
      <c r="K10" s="5">
        <v>383763</v>
      </c>
      <c r="L10" s="5">
        <v>439311</v>
      </c>
      <c r="M10" s="5">
        <v>329695</v>
      </c>
      <c r="N10" s="5">
        <v>245112</v>
      </c>
      <c r="O10" s="5">
        <v>60.09582931730818</v>
      </c>
      <c r="P10" s="5">
        <v>80.317073251322512</v>
      </c>
      <c r="Q10" s="5">
        <v>98.88909555130958</v>
      </c>
      <c r="R10" s="5">
        <v>90.850193037397887</v>
      </c>
      <c r="S10" s="5">
        <v>81.158402152385932</v>
      </c>
      <c r="T10" s="5">
        <v>72.02904451267483</v>
      </c>
      <c r="U10" s="5">
        <v>55.804817668649257</v>
      </c>
      <c r="V10" s="5">
        <v>55.036141452528462</v>
      </c>
      <c r="W10" s="5">
        <v>49.743593990919848</v>
      </c>
      <c r="X10" s="5">
        <v>52.192205895774393</v>
      </c>
      <c r="Y10" s="5">
        <v>57.83526362190959</v>
      </c>
      <c r="Z10" s="5">
        <v>62.6575670703008</v>
      </c>
      <c r="AA10" s="5">
        <v>63.760310200450597</v>
      </c>
      <c r="AB10" s="5">
        <v>50.113265564814888</v>
      </c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</row>
    <row r="11" spans="1:45" s="8" customFormat="1" ht="13.2" hidden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</row>
    <row r="12" spans="1:45" s="8" customFormat="1" ht="13.2" x14ac:dyDescent="0.25">
      <c r="A12" s="5"/>
      <c r="B12" s="220" t="s">
        <v>650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</row>
    <row r="13" spans="1:45" s="37" customFormat="1" ht="13.2" x14ac:dyDescent="0.25">
      <c r="A13" s="43" t="s">
        <v>436</v>
      </c>
      <c r="B13" s="221"/>
      <c r="C13" s="13"/>
      <c r="D13" s="13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45" ht="13.2" x14ac:dyDescent="0.25">
      <c r="A14" s="39" t="s">
        <v>85</v>
      </c>
      <c r="B14" s="78">
        <f>IF(OR($B$7="(Multiple Items)",$B$7="(All)"),"N/A",MIN(100,O$10))</f>
        <v>60.09582931730818</v>
      </c>
      <c r="D14" s="18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45" ht="13.2" x14ac:dyDescent="0.25">
      <c r="A15" s="39" t="s">
        <v>438</v>
      </c>
      <c r="B15" s="78">
        <f>IF(OR($B$7="(Multiple Items)",$B$7="(All)"),"N/A",MIN(100,P$10))</f>
        <v>80.317073251322512</v>
      </c>
      <c r="D15" s="189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45" ht="13.2" x14ac:dyDescent="0.25">
      <c r="A16" s="40" t="s">
        <v>386</v>
      </c>
      <c r="B16" s="79">
        <f>IF(OR($B$7="(Multiple Items)",$B$7="(All)"),"N/A",MIN(100,Q$10))</f>
        <v>98.88909555130958</v>
      </c>
      <c r="D16" s="18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ht="13.2" x14ac:dyDescent="0.25">
      <c r="A17" s="40" t="s">
        <v>387</v>
      </c>
      <c r="B17" s="79">
        <f>IF(OR($B$7="(Multiple Items)",$B$7="(All)"),"N/A",MIN(100,R$10))</f>
        <v>90.850193037397887</v>
      </c>
      <c r="D17" s="18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ht="13.2" x14ac:dyDescent="0.25">
      <c r="A18" s="41" t="s">
        <v>388</v>
      </c>
      <c r="B18" s="79">
        <f>IF(OR($B$7="(Multiple Items)",$B$7="(All)"),"N/A",MIN(100,S$10))</f>
        <v>81.158402152385932</v>
      </c>
      <c r="D18" s="18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ht="13.2" x14ac:dyDescent="0.25">
      <c r="A19" s="40" t="s">
        <v>389</v>
      </c>
      <c r="B19" s="79">
        <f>IF(OR($B$7="(Multiple Items)",$B$7="(All)"),"N/A",MIN(100,T$10))</f>
        <v>72.02904451267483</v>
      </c>
      <c r="D19" s="189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ht="13.2" x14ac:dyDescent="0.25">
      <c r="A20" s="39" t="s">
        <v>439</v>
      </c>
      <c r="B20" s="78">
        <f>IF(OR($B$7="(Multiple Items)",$B$7="(All)"),"N/A",MIN(100,U$10))</f>
        <v>55.804817668649257</v>
      </c>
      <c r="D20" s="189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ht="13.2" x14ac:dyDescent="0.25">
      <c r="A21" s="42" t="s">
        <v>440</v>
      </c>
      <c r="B21" s="79">
        <f>IF(OR($B$7="(Multiple Items)",$B$7="(All)"),"N/A",MIN(100,V$10))</f>
        <v>55.036141452528462</v>
      </c>
      <c r="D21" s="189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ht="13.2" x14ac:dyDescent="0.25">
      <c r="A22" s="42" t="s">
        <v>441</v>
      </c>
      <c r="B22" s="79">
        <f>IF(OR($B$7="(Multiple Items)",$B$7="(All)"),"N/A",MIN(100,W$10))</f>
        <v>49.743593990919848</v>
      </c>
      <c r="D22" s="189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ht="13.2" x14ac:dyDescent="0.25">
      <c r="A23" s="42" t="s">
        <v>442</v>
      </c>
      <c r="B23" s="79">
        <f>IF(OR($B$7="(Multiple Items)",$B$7="(All)"),"N/A",MIN(100,X$10))</f>
        <v>52.192205895774393</v>
      </c>
      <c r="D23" s="189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13.2" x14ac:dyDescent="0.25">
      <c r="A24" s="42" t="s">
        <v>443</v>
      </c>
      <c r="B24" s="79">
        <f>IF(OR($B$7="(Multiple Items)",$B$7="(All)"),"N/A",MIN(100,Y$10))</f>
        <v>57.83526362190959</v>
      </c>
      <c r="D24" s="189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13.2" x14ac:dyDescent="0.25">
      <c r="A25" s="42" t="s">
        <v>444</v>
      </c>
      <c r="B25" s="79">
        <f>IF(OR($B$7="(Multiple Items)",$B$7="(All)"),"N/A",MIN(100,Z$10))</f>
        <v>62.6575670703008</v>
      </c>
      <c r="D25" s="189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14.4" customHeight="1" x14ac:dyDescent="0.25">
      <c r="A26" s="42" t="s">
        <v>445</v>
      </c>
      <c r="B26" s="79">
        <f>IF(OR($B$7="(Multiple Items)",$B$7="(All)"),"N/A",MIN(100,AA$10))</f>
        <v>63.760310200450597</v>
      </c>
      <c r="D26" s="189"/>
    </row>
    <row r="27" spans="1:29" ht="14.4" customHeight="1" x14ac:dyDescent="0.25">
      <c r="A27" s="42" t="s">
        <v>446</v>
      </c>
      <c r="B27" s="79">
        <f>IF(OR($B$7="(Multiple Items)",$B$7="(All)"),"N/A",MIN(100,AB$10))</f>
        <v>50.113265564814888</v>
      </c>
      <c r="D27" s="189"/>
    </row>
    <row r="29" spans="1:29" ht="14.4" customHeight="1" x14ac:dyDescent="0.25">
      <c r="A29" s="13" t="s">
        <v>619</v>
      </c>
    </row>
    <row r="30" spans="1:29" ht="14.4" customHeight="1" x14ac:dyDescent="0.25">
      <c r="A30" s="13" t="s">
        <v>620</v>
      </c>
    </row>
    <row r="31" spans="1:29" ht="14.4" customHeight="1" x14ac:dyDescent="0.25">
      <c r="A31" s="98" t="s">
        <v>498</v>
      </c>
    </row>
    <row r="32" spans="1:29" ht="14.4" customHeight="1" x14ac:dyDescent="0.25">
      <c r="A32" s="98" t="s">
        <v>499</v>
      </c>
    </row>
    <row r="33" spans="1:4" ht="14.4" customHeight="1" x14ac:dyDescent="0.25">
      <c r="A33" s="13" t="s">
        <v>500</v>
      </c>
    </row>
    <row r="34" spans="1:4" ht="14.4" customHeight="1" x14ac:dyDescent="0.25">
      <c r="A34" s="13" t="s">
        <v>501</v>
      </c>
    </row>
    <row r="35" spans="1:4" ht="14.4" customHeight="1" x14ac:dyDescent="0.25">
      <c r="A35" s="105"/>
    </row>
    <row r="48" spans="1:4" ht="14.4" customHeight="1" x14ac:dyDescent="0.25">
      <c r="A48" s="5"/>
      <c r="B48" s="218" t="s">
        <v>650</v>
      </c>
      <c r="C48" s="5"/>
      <c r="D48" s="5"/>
    </row>
    <row r="49" spans="1:4" ht="14.4" customHeight="1" x14ac:dyDescent="0.25">
      <c r="A49" s="43" t="s">
        <v>436</v>
      </c>
      <c r="B49" s="219"/>
    </row>
    <row r="50" spans="1:4" ht="14.4" customHeight="1" x14ac:dyDescent="0.25">
      <c r="A50" s="39" t="s">
        <v>85</v>
      </c>
      <c r="B50" s="78">
        <f>IF(OR($B$7="(Multiple Items)",$B$7="(All)"),"N/A",MIN(100,O$10))</f>
        <v>60.09582931730818</v>
      </c>
      <c r="C50" s="13">
        <v>59.529914232703767</v>
      </c>
      <c r="D50" s="189">
        <f>B50-C50</f>
        <v>0.56591508460441275</v>
      </c>
    </row>
    <row r="51" spans="1:4" ht="14.4" customHeight="1" x14ac:dyDescent="0.25">
      <c r="A51" s="39" t="s">
        <v>438</v>
      </c>
      <c r="B51" s="78">
        <f>IF(OR($B$7="(Multiple Items)",$B$7="(All)"),"N/A",MIN(100,P$10))</f>
        <v>80.317073251322512</v>
      </c>
      <c r="C51" s="13">
        <v>79.587611334780618</v>
      </c>
      <c r="D51" s="189">
        <f t="shared" ref="D51:D63" si="0">B51-C51</f>
        <v>0.72946191654189363</v>
      </c>
    </row>
    <row r="52" spans="1:4" ht="14.4" customHeight="1" x14ac:dyDescent="0.25">
      <c r="A52" s="40" t="s">
        <v>386</v>
      </c>
      <c r="B52" s="79">
        <f>IF(OR($B$7="(Multiple Items)",$B$7="(All)"),"N/A",MIN(100,Q$10))</f>
        <v>98.88909555130958</v>
      </c>
      <c r="C52" s="13">
        <v>99.013477364502222</v>
      </c>
      <c r="D52" s="189">
        <f t="shared" si="0"/>
        <v>-0.12438181319264174</v>
      </c>
    </row>
    <row r="53" spans="1:4" ht="14.4" customHeight="1" x14ac:dyDescent="0.25">
      <c r="A53" s="40" t="s">
        <v>387</v>
      </c>
      <c r="B53" s="79">
        <f>IF(OR($B$7="(Multiple Items)",$B$7="(All)"),"N/A",MIN(100,R$10))</f>
        <v>90.850193037397887</v>
      </c>
      <c r="C53" s="13">
        <v>90.505830047814783</v>
      </c>
      <c r="D53" s="189">
        <f t="shared" si="0"/>
        <v>0.34436298958310374</v>
      </c>
    </row>
    <row r="54" spans="1:4" ht="14.4" customHeight="1" x14ac:dyDescent="0.25">
      <c r="A54" s="41" t="s">
        <v>388</v>
      </c>
      <c r="B54" s="79">
        <f>IF(OR($B$7="(Multiple Items)",$B$7="(All)"),"N/A",MIN(100,S$10))</f>
        <v>81.158402152385932</v>
      </c>
      <c r="C54" s="13">
        <v>80.277753602466717</v>
      </c>
      <c r="D54" s="189">
        <f t="shared" si="0"/>
        <v>0.88064854991921493</v>
      </c>
    </row>
    <row r="55" spans="1:4" ht="14.4" customHeight="1" x14ac:dyDescent="0.25">
      <c r="A55" s="40" t="s">
        <v>389</v>
      </c>
      <c r="B55" s="79">
        <f>IF(OR($B$7="(Multiple Items)",$B$7="(All)"),"N/A",MIN(100,T$10))</f>
        <v>72.02904451267483</v>
      </c>
      <c r="C55" s="13">
        <v>71.234787096140025</v>
      </c>
      <c r="D55" s="189">
        <f t="shared" si="0"/>
        <v>0.79425741653480486</v>
      </c>
    </row>
    <row r="56" spans="1:4" ht="14.4" customHeight="1" x14ac:dyDescent="0.25">
      <c r="A56" s="39" t="s">
        <v>439</v>
      </c>
      <c r="B56" s="78">
        <f>IF(OR($B$7="(Multiple Items)",$B$7="(All)"),"N/A",MIN(100,U$10))</f>
        <v>55.804817668649257</v>
      </c>
      <c r="C56" s="13">
        <v>55.276709134035627</v>
      </c>
      <c r="D56" s="189">
        <f t="shared" si="0"/>
        <v>0.52810853461362939</v>
      </c>
    </row>
    <row r="57" spans="1:4" ht="14.4" customHeight="1" x14ac:dyDescent="0.25">
      <c r="A57" s="42" t="s">
        <v>440</v>
      </c>
      <c r="B57" s="79">
        <f>IF(OR($B$7="(Multiple Items)",$B$7="(All)"),"N/A",MIN(100,V$10))</f>
        <v>55.036141452528462</v>
      </c>
      <c r="C57" s="13">
        <v>54.043112411907423</v>
      </c>
      <c r="D57" s="189">
        <f t="shared" si="0"/>
        <v>0.99302904062103892</v>
      </c>
    </row>
    <row r="58" spans="1:4" ht="14.4" customHeight="1" x14ac:dyDescent="0.25">
      <c r="A58" s="42" t="s">
        <v>441</v>
      </c>
      <c r="B58" s="79">
        <f>IF(OR($B$7="(Multiple Items)",$B$7="(All)"),"N/A",MIN(100,W$10))</f>
        <v>49.743593990919848</v>
      </c>
      <c r="C58" s="13">
        <v>48.926212248950968</v>
      </c>
      <c r="D58" s="189">
        <f t="shared" si="0"/>
        <v>0.81738174196888025</v>
      </c>
    </row>
    <row r="59" spans="1:4" ht="14.4" customHeight="1" x14ac:dyDescent="0.25">
      <c r="A59" s="42" t="s">
        <v>442</v>
      </c>
      <c r="B59" s="79">
        <f>IF(OR($B$7="(Multiple Items)",$B$7="(All)"),"N/A",MIN(100,X$10))</f>
        <v>52.192205895774393</v>
      </c>
      <c r="C59" s="13">
        <v>51.731838751584647</v>
      </c>
      <c r="D59" s="189">
        <f t="shared" si="0"/>
        <v>0.46036714418974611</v>
      </c>
    </row>
    <row r="60" spans="1:4" ht="14.4" customHeight="1" x14ac:dyDescent="0.25">
      <c r="A60" s="42" t="s">
        <v>443</v>
      </c>
      <c r="B60" s="79">
        <f>IF(OR($B$7="(Multiple Items)",$B$7="(All)"),"N/A",MIN(100,Y$10))</f>
        <v>57.83526362190959</v>
      </c>
      <c r="C60" s="13">
        <v>57.496695548900597</v>
      </c>
      <c r="D60" s="189">
        <f t="shared" si="0"/>
        <v>0.33856807300899305</v>
      </c>
    </row>
    <row r="61" spans="1:4" ht="14.4" customHeight="1" x14ac:dyDescent="0.25">
      <c r="A61" s="42" t="s">
        <v>444</v>
      </c>
      <c r="B61" s="79">
        <f>IF(OR($B$7="(Multiple Items)",$B$7="(All)"),"N/A",MIN(100,Z$10))</f>
        <v>62.6575670703008</v>
      </c>
      <c r="C61" s="13">
        <v>62.209421900262228</v>
      </c>
      <c r="D61" s="189">
        <f t="shared" si="0"/>
        <v>0.44814517003857191</v>
      </c>
    </row>
    <row r="62" spans="1:4" ht="14.4" customHeight="1" x14ac:dyDescent="0.25">
      <c r="A62" s="42" t="s">
        <v>445</v>
      </c>
      <c r="B62" s="79">
        <f>IF(OR($B$7="(Multiple Items)",$B$7="(All)"),"N/A",MIN(100,AA$10))</f>
        <v>63.760310200450597</v>
      </c>
      <c r="C62" s="13">
        <v>63.392241119617204</v>
      </c>
      <c r="D62" s="189">
        <f t="shared" si="0"/>
        <v>0.36806908083339351</v>
      </c>
    </row>
    <row r="63" spans="1:4" ht="14.4" customHeight="1" x14ac:dyDescent="0.25">
      <c r="A63" s="42" t="s">
        <v>446</v>
      </c>
      <c r="B63" s="79">
        <f>IF(OR($B$7="(Multiple Items)",$B$7="(All)"),"N/A",MIN(100,AB$10))</f>
        <v>50.113265564814888</v>
      </c>
      <c r="C63" s="13">
        <v>49.792631947447539</v>
      </c>
      <c r="D63" s="189">
        <f t="shared" si="0"/>
        <v>0.32063361736734919</v>
      </c>
    </row>
    <row r="65" spans="1:1" ht="14.4" customHeight="1" x14ac:dyDescent="0.25">
      <c r="A65" s="13" t="s">
        <v>619</v>
      </c>
    </row>
    <row r="66" spans="1:1" ht="14.4" customHeight="1" x14ac:dyDescent="0.25">
      <c r="A66" s="13" t="s">
        <v>620</v>
      </c>
    </row>
    <row r="67" spans="1:1" ht="14.4" customHeight="1" x14ac:dyDescent="0.25">
      <c r="A67" s="98" t="s">
        <v>651</v>
      </c>
    </row>
    <row r="68" spans="1:1" ht="14.4" customHeight="1" x14ac:dyDescent="0.25">
      <c r="A68" s="98" t="s">
        <v>499</v>
      </c>
    </row>
    <row r="69" spans="1:1" ht="14.4" customHeight="1" x14ac:dyDescent="0.25">
      <c r="A69" s="13" t="s">
        <v>500</v>
      </c>
    </row>
    <row r="70" spans="1:1" ht="14.4" customHeight="1" x14ac:dyDescent="0.25">
      <c r="A70" s="13" t="s">
        <v>501</v>
      </c>
    </row>
    <row r="71" spans="1:1" ht="14.4" customHeight="1" x14ac:dyDescent="0.25">
      <c r="A71" s="105"/>
    </row>
  </sheetData>
  <mergeCells count="2">
    <mergeCell ref="B12:B13"/>
    <mergeCell ref="B48:B49"/>
  </mergeCells>
  <hyperlinks>
    <hyperlink ref="J5" location="Contents!A1" display="Back to contents" xr:uid="{00000000-0004-0000-1400-000000000000}"/>
  </hyperlinks>
  <pageMargins left="0.70866141732283472" right="0.70866141732283472" top="0.74803149606299213" bottom="0.74803149606299213" header="0.31496062992125984" footer="0.31496062992125984"/>
  <pageSetup paperSize="9" scale="93" orientation="landscape" r:id="rId2"/>
  <headerFooter alignWithMargins="0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Q17"/>
  <sheetViews>
    <sheetView topLeftCell="D1" workbookViewId="0">
      <selection activeCell="AD17" sqref="AD17:AQ17"/>
    </sheetView>
  </sheetViews>
  <sheetFormatPr defaultRowHeight="13.2" x14ac:dyDescent="0.25"/>
  <cols>
    <col min="2" max="2" width="10.33203125" bestFit="1" customWidth="1"/>
    <col min="3" max="13" width="11.33203125" bestFit="1" customWidth="1"/>
    <col min="14" max="15" width="12.88671875" bestFit="1" customWidth="1"/>
    <col min="16" max="16" width="10.109375" bestFit="1" customWidth="1"/>
    <col min="17" max="27" width="11.109375" bestFit="1" customWidth="1"/>
    <col min="28" max="29" width="12.6640625" bestFit="1" customWidth="1"/>
  </cols>
  <sheetData>
    <row r="1" spans="1:43" s="70" customFormat="1" ht="14.4" x14ac:dyDescent="0.3">
      <c r="A1" s="70" t="s">
        <v>447</v>
      </c>
      <c r="B1" s="70" t="s">
        <v>533</v>
      </c>
      <c r="C1" s="70" t="s">
        <v>534</v>
      </c>
      <c r="D1" s="70" t="s">
        <v>535</v>
      </c>
      <c r="E1" s="70" t="s">
        <v>536</v>
      </c>
      <c r="F1" s="70" t="s">
        <v>537</v>
      </c>
      <c r="G1" s="70" t="s">
        <v>538</v>
      </c>
      <c r="H1" s="70" t="s">
        <v>539</v>
      </c>
      <c r="I1" s="70" t="s">
        <v>540</v>
      </c>
      <c r="J1" s="70" t="s">
        <v>541</v>
      </c>
      <c r="K1" s="70" t="s">
        <v>542</v>
      </c>
      <c r="L1" s="70" t="s">
        <v>543</v>
      </c>
      <c r="M1" s="70" t="s">
        <v>544</v>
      </c>
      <c r="N1" s="70" t="s">
        <v>545</v>
      </c>
      <c r="O1" s="70" t="s">
        <v>546</v>
      </c>
      <c r="P1" s="70" t="s">
        <v>652</v>
      </c>
      <c r="Q1" s="70" t="s">
        <v>653</v>
      </c>
      <c r="R1" s="70" t="s">
        <v>654</v>
      </c>
      <c r="S1" s="70" t="s">
        <v>655</v>
      </c>
      <c r="T1" s="70" t="s">
        <v>656</v>
      </c>
      <c r="U1" s="70" t="s">
        <v>657</v>
      </c>
      <c r="V1" s="70" t="s">
        <v>658</v>
      </c>
      <c r="W1" s="70" t="s">
        <v>659</v>
      </c>
      <c r="X1" s="70" t="s">
        <v>660</v>
      </c>
      <c r="Y1" s="70" t="s">
        <v>661</v>
      </c>
      <c r="Z1" s="70" t="s">
        <v>662</v>
      </c>
      <c r="AA1" s="70" t="s">
        <v>663</v>
      </c>
      <c r="AB1" s="70" t="s">
        <v>664</v>
      </c>
      <c r="AC1" s="70" t="s">
        <v>665</v>
      </c>
      <c r="AD1" s="70" t="s">
        <v>666</v>
      </c>
      <c r="AE1" s="70" t="s">
        <v>667</v>
      </c>
      <c r="AF1" s="70" t="s">
        <v>668</v>
      </c>
      <c r="AG1" s="70" t="s">
        <v>669</v>
      </c>
      <c r="AH1" s="70" t="s">
        <v>670</v>
      </c>
      <c r="AI1" s="70" t="s">
        <v>671</v>
      </c>
      <c r="AJ1" s="70" t="s">
        <v>672</v>
      </c>
      <c r="AK1" s="70" t="s">
        <v>673</v>
      </c>
      <c r="AL1" s="70" t="s">
        <v>674</v>
      </c>
      <c r="AM1" s="70" t="s">
        <v>675</v>
      </c>
      <c r="AN1" s="70" t="s">
        <v>676</v>
      </c>
      <c r="AO1" s="70" t="s">
        <v>677</v>
      </c>
      <c r="AP1" s="70" t="s">
        <v>678</v>
      </c>
      <c r="AQ1" s="70" t="s">
        <v>679</v>
      </c>
    </row>
    <row r="2" spans="1:43" x14ac:dyDescent="0.25">
      <c r="A2" s="26" t="s">
        <v>399</v>
      </c>
      <c r="B2" s="199">
        <v>59141</v>
      </c>
      <c r="C2" s="199">
        <v>120702</v>
      </c>
      <c r="D2" s="199">
        <v>401415</v>
      </c>
      <c r="E2" s="199">
        <v>326671</v>
      </c>
      <c r="F2" s="199">
        <v>416281</v>
      </c>
      <c r="G2" s="199">
        <v>724437</v>
      </c>
      <c r="H2" s="199">
        <v>766990</v>
      </c>
      <c r="I2" s="199">
        <v>663545</v>
      </c>
      <c r="J2" s="199">
        <v>701130</v>
      </c>
      <c r="K2" s="199">
        <v>517085</v>
      </c>
      <c r="L2" s="199">
        <v>489116</v>
      </c>
      <c r="M2" s="199">
        <v>907929</v>
      </c>
      <c r="N2" s="199">
        <v>4278584</v>
      </c>
      <c r="O2" s="199">
        <v>5186513</v>
      </c>
      <c r="P2" s="199">
        <v>58484</v>
      </c>
      <c r="Q2" s="199">
        <v>109658</v>
      </c>
      <c r="R2" s="199">
        <v>325782</v>
      </c>
      <c r="S2" s="199">
        <v>235298</v>
      </c>
      <c r="T2" s="199">
        <v>229105</v>
      </c>
      <c r="U2" s="199">
        <v>360361</v>
      </c>
      <c r="V2" s="199">
        <v>400309</v>
      </c>
      <c r="W2" s="199">
        <v>383763</v>
      </c>
      <c r="X2" s="199">
        <v>439311</v>
      </c>
      <c r="Y2" s="199">
        <v>329695</v>
      </c>
      <c r="Z2" s="199">
        <v>245112</v>
      </c>
      <c r="AA2" s="199">
        <v>729222</v>
      </c>
      <c r="AB2" s="199">
        <v>2387656</v>
      </c>
      <c r="AC2" s="199">
        <v>3116878</v>
      </c>
      <c r="AD2">
        <v>98.88909555130958</v>
      </c>
      <c r="AE2">
        <v>90.850193037397887</v>
      </c>
      <c r="AF2">
        <v>81.158402152385932</v>
      </c>
      <c r="AG2">
        <v>72.02904451267483</v>
      </c>
      <c r="AH2">
        <v>55.036141452528462</v>
      </c>
      <c r="AI2">
        <v>49.743593990919848</v>
      </c>
      <c r="AJ2">
        <v>52.192205895774393</v>
      </c>
      <c r="AK2">
        <v>57.83526362190959</v>
      </c>
      <c r="AL2">
        <v>62.6575670703008</v>
      </c>
      <c r="AM2">
        <v>63.760310200450597</v>
      </c>
      <c r="AN2">
        <v>50.113265564814888</v>
      </c>
      <c r="AO2">
        <v>80.317073251322512</v>
      </c>
      <c r="AP2">
        <v>55.804817668649257</v>
      </c>
      <c r="AQ2">
        <v>60.09582931730818</v>
      </c>
    </row>
    <row r="3" spans="1:43" x14ac:dyDescent="0.25">
      <c r="A3" t="s">
        <v>400</v>
      </c>
      <c r="B3" s="199">
        <v>3556</v>
      </c>
      <c r="C3" s="199">
        <v>7641</v>
      </c>
      <c r="D3" s="199">
        <v>26176</v>
      </c>
      <c r="E3" s="199">
        <v>21827</v>
      </c>
      <c r="F3" s="199">
        <v>27343</v>
      </c>
      <c r="G3" s="199">
        <v>43000</v>
      </c>
      <c r="H3" s="199">
        <v>45145</v>
      </c>
      <c r="I3" s="199">
        <v>45287</v>
      </c>
      <c r="J3" s="199">
        <v>55020</v>
      </c>
      <c r="K3" s="199">
        <v>44119</v>
      </c>
      <c r="L3" s="199">
        <v>42294</v>
      </c>
      <c r="M3" s="199">
        <v>59200</v>
      </c>
      <c r="N3" s="199">
        <v>302208</v>
      </c>
      <c r="O3" s="199">
        <v>361408</v>
      </c>
      <c r="P3" s="199">
        <v>3511</v>
      </c>
      <c r="Q3" s="199">
        <v>7060</v>
      </c>
      <c r="R3" s="199">
        <v>21534</v>
      </c>
      <c r="S3" s="199">
        <v>16085</v>
      </c>
      <c r="T3" s="199">
        <v>15259</v>
      </c>
      <c r="U3" s="199">
        <v>23101</v>
      </c>
      <c r="V3" s="199">
        <v>26288</v>
      </c>
      <c r="W3" s="199">
        <v>28254</v>
      </c>
      <c r="X3" s="199">
        <v>36739</v>
      </c>
      <c r="Y3" s="199">
        <v>30377</v>
      </c>
      <c r="Z3" s="199">
        <v>22777</v>
      </c>
      <c r="AA3" s="199">
        <v>48190</v>
      </c>
      <c r="AB3" s="199">
        <v>182795</v>
      </c>
      <c r="AC3" s="199">
        <v>230985</v>
      </c>
      <c r="AD3">
        <v>98.734533183352085</v>
      </c>
      <c r="AE3">
        <v>92.396283209004054</v>
      </c>
      <c r="AF3">
        <v>82.266198044009784</v>
      </c>
      <c r="AG3">
        <v>73.693132359004906</v>
      </c>
      <c r="AH3">
        <v>55.80587353253118</v>
      </c>
      <c r="AI3">
        <v>53.723255813953493</v>
      </c>
      <c r="AJ3">
        <v>58.230147303134338</v>
      </c>
      <c r="AK3">
        <v>62.388764987744828</v>
      </c>
      <c r="AL3">
        <v>66.773900399854597</v>
      </c>
      <c r="AM3">
        <v>68.852421859062986</v>
      </c>
      <c r="AN3">
        <v>53.853974559039109</v>
      </c>
      <c r="AO3">
        <v>81.402027027027032</v>
      </c>
      <c r="AP3">
        <v>60.486486128758997</v>
      </c>
      <c r="AQ3">
        <v>63.912530989906138</v>
      </c>
    </row>
    <row r="4" spans="1:43" x14ac:dyDescent="0.25">
      <c r="A4" t="s">
        <v>401</v>
      </c>
      <c r="B4" s="199">
        <v>1007</v>
      </c>
      <c r="C4" s="199">
        <v>2222</v>
      </c>
      <c r="D4" s="199">
        <v>7900</v>
      </c>
      <c r="E4" s="199">
        <v>6501</v>
      </c>
      <c r="F4" s="199">
        <v>7248</v>
      </c>
      <c r="G4" s="199">
        <v>10190</v>
      </c>
      <c r="H4" s="199">
        <v>11170</v>
      </c>
      <c r="I4" s="199">
        <v>12027</v>
      </c>
      <c r="J4" s="199">
        <v>15162</v>
      </c>
      <c r="K4" s="199">
        <v>12388</v>
      </c>
      <c r="L4" s="199">
        <v>12640</v>
      </c>
      <c r="M4" s="199">
        <v>17630</v>
      </c>
      <c r="N4" s="199">
        <v>80825</v>
      </c>
      <c r="O4" s="199">
        <v>98455</v>
      </c>
      <c r="P4" s="199">
        <v>1002</v>
      </c>
      <c r="Q4" s="199">
        <v>2096</v>
      </c>
      <c r="R4" s="199">
        <v>6811</v>
      </c>
      <c r="S4" s="199">
        <v>5216</v>
      </c>
      <c r="T4" s="199">
        <v>4563</v>
      </c>
      <c r="U4" s="199">
        <v>5762</v>
      </c>
      <c r="V4" s="199">
        <v>7028</v>
      </c>
      <c r="W4" s="199">
        <v>8327</v>
      </c>
      <c r="X4" s="199">
        <v>11061</v>
      </c>
      <c r="Y4" s="199">
        <v>9303</v>
      </c>
      <c r="Z4" s="199">
        <v>8637</v>
      </c>
      <c r="AA4" s="199">
        <v>15125</v>
      </c>
      <c r="AB4" s="199">
        <v>54681</v>
      </c>
      <c r="AC4" s="199">
        <v>69806</v>
      </c>
      <c r="AD4">
        <v>99.50347567030785</v>
      </c>
      <c r="AE4">
        <v>94.329432943294336</v>
      </c>
      <c r="AF4">
        <v>86.215189873417728</v>
      </c>
      <c r="AG4">
        <v>80.23381018304876</v>
      </c>
      <c r="AH4">
        <v>62.955298013245027</v>
      </c>
      <c r="AI4">
        <v>56.545632973503437</v>
      </c>
      <c r="AJ4">
        <v>62.918531781557753</v>
      </c>
      <c r="AK4">
        <v>69.235885923339154</v>
      </c>
      <c r="AL4">
        <v>72.952117134942625</v>
      </c>
      <c r="AM4">
        <v>75.096867936712954</v>
      </c>
      <c r="AN4">
        <v>68.330696202531641</v>
      </c>
      <c r="AO4">
        <v>85.791264889393076</v>
      </c>
      <c r="AP4">
        <v>67.653572533250852</v>
      </c>
      <c r="AQ4">
        <v>70.901427047889896</v>
      </c>
    </row>
    <row r="5" spans="1:43" x14ac:dyDescent="0.25">
      <c r="A5" t="s">
        <v>402</v>
      </c>
      <c r="B5" s="199">
        <v>1318</v>
      </c>
      <c r="C5" s="199">
        <v>2527</v>
      </c>
      <c r="D5" s="199">
        <v>8769</v>
      </c>
      <c r="E5" s="199">
        <v>7667</v>
      </c>
      <c r="F5" s="199">
        <v>7161</v>
      </c>
      <c r="G5" s="199">
        <v>10500</v>
      </c>
      <c r="H5" s="199">
        <v>10299</v>
      </c>
      <c r="I5" s="199">
        <v>10384</v>
      </c>
      <c r="J5" s="199">
        <v>13485</v>
      </c>
      <c r="K5" s="199">
        <v>11107</v>
      </c>
      <c r="L5" s="199">
        <v>11696</v>
      </c>
      <c r="M5" s="199">
        <v>20281</v>
      </c>
      <c r="N5" s="199">
        <v>74632</v>
      </c>
      <c r="O5" s="199">
        <v>94913</v>
      </c>
      <c r="P5" s="199">
        <v>1303</v>
      </c>
      <c r="Q5" s="199">
        <v>2293</v>
      </c>
      <c r="R5" s="199">
        <v>7033</v>
      </c>
      <c r="S5" s="199">
        <v>5472</v>
      </c>
      <c r="T5" s="199">
        <v>3663</v>
      </c>
      <c r="U5" s="199">
        <v>4870</v>
      </c>
      <c r="V5" s="199">
        <v>5182</v>
      </c>
      <c r="W5" s="199">
        <v>5655</v>
      </c>
      <c r="X5" s="199">
        <v>7744</v>
      </c>
      <c r="Y5" s="199">
        <v>6242</v>
      </c>
      <c r="Z5" s="199">
        <v>5178</v>
      </c>
      <c r="AA5" s="199">
        <v>16101</v>
      </c>
      <c r="AB5" s="199">
        <v>38534</v>
      </c>
      <c r="AC5" s="199">
        <v>54635</v>
      </c>
      <c r="AD5">
        <v>98.861911987860395</v>
      </c>
      <c r="AE5">
        <v>90.740007914523147</v>
      </c>
      <c r="AF5">
        <v>80.202987797924507</v>
      </c>
      <c r="AG5">
        <v>71.370809964784144</v>
      </c>
      <c r="AH5">
        <v>51.152073732718897</v>
      </c>
      <c r="AI5">
        <v>46.38095238095238</v>
      </c>
      <c r="AJ5">
        <v>50.315564617924068</v>
      </c>
      <c r="AK5">
        <v>54.458782742681038</v>
      </c>
      <c r="AL5">
        <v>57.42677048572488</v>
      </c>
      <c r="AM5">
        <v>56.198793553614827</v>
      </c>
      <c r="AN5">
        <v>44.271545827633382</v>
      </c>
      <c r="AO5">
        <v>79.389576450865349</v>
      </c>
      <c r="AP5">
        <v>51.632007717869008</v>
      </c>
      <c r="AQ5">
        <v>57.563242127000507</v>
      </c>
    </row>
    <row r="6" spans="1:43" x14ac:dyDescent="0.25">
      <c r="A6" t="s">
        <v>403</v>
      </c>
      <c r="B6" s="199">
        <v>3952</v>
      </c>
      <c r="C6" s="199">
        <v>8232</v>
      </c>
      <c r="D6" s="199">
        <v>27088</v>
      </c>
      <c r="E6" s="199">
        <v>22267</v>
      </c>
      <c r="F6" s="199">
        <v>26052</v>
      </c>
      <c r="G6" s="199">
        <v>39589</v>
      </c>
      <c r="H6" s="199">
        <v>42690</v>
      </c>
      <c r="I6" s="199">
        <v>39400</v>
      </c>
      <c r="J6" s="199">
        <v>42827</v>
      </c>
      <c r="K6" s="199">
        <v>32681</v>
      </c>
      <c r="L6" s="199">
        <v>31467</v>
      </c>
      <c r="M6" s="199">
        <v>61539</v>
      </c>
      <c r="N6" s="199">
        <v>254706</v>
      </c>
      <c r="O6" s="199">
        <v>316245</v>
      </c>
      <c r="P6" s="199">
        <v>3923</v>
      </c>
      <c r="Q6" s="199">
        <v>7410</v>
      </c>
      <c r="R6" s="199">
        <v>21766</v>
      </c>
      <c r="S6" s="199">
        <v>16056</v>
      </c>
      <c r="T6" s="199">
        <v>14477</v>
      </c>
      <c r="U6" s="199">
        <v>20279</v>
      </c>
      <c r="V6" s="199">
        <v>24022</v>
      </c>
      <c r="W6" s="199">
        <v>24375</v>
      </c>
      <c r="X6" s="199">
        <v>28498</v>
      </c>
      <c r="Y6" s="199">
        <v>22308</v>
      </c>
      <c r="Z6" s="199">
        <v>17965</v>
      </c>
      <c r="AA6" s="199">
        <v>49155</v>
      </c>
      <c r="AB6" s="199">
        <v>151924</v>
      </c>
      <c r="AC6" s="199">
        <v>201079</v>
      </c>
      <c r="AD6">
        <v>99.266194331983812</v>
      </c>
      <c r="AE6">
        <v>90.014577259475217</v>
      </c>
      <c r="AF6">
        <v>80.352923803898406</v>
      </c>
      <c r="AG6">
        <v>72.106704989446271</v>
      </c>
      <c r="AH6">
        <v>55.569629970827577</v>
      </c>
      <c r="AI6">
        <v>51.223824799818132</v>
      </c>
      <c r="AJ6">
        <v>56.270789412040287</v>
      </c>
      <c r="AK6">
        <v>61.86548223350254</v>
      </c>
      <c r="AL6">
        <v>66.54213463469307</v>
      </c>
      <c r="AM6">
        <v>68.259845169976444</v>
      </c>
      <c r="AN6">
        <v>57.091556233514467</v>
      </c>
      <c r="AO6">
        <v>79.876176083459271</v>
      </c>
      <c r="AP6">
        <v>59.646808477224717</v>
      </c>
      <c r="AQ6">
        <v>63.583297759648367</v>
      </c>
    </row>
    <row r="7" spans="1:43" x14ac:dyDescent="0.25">
      <c r="A7" t="s">
        <v>404</v>
      </c>
      <c r="B7" s="199">
        <v>3181</v>
      </c>
      <c r="C7" s="199">
        <v>6616</v>
      </c>
      <c r="D7" s="199">
        <v>22389</v>
      </c>
      <c r="E7" s="199">
        <v>18962</v>
      </c>
      <c r="F7" s="199">
        <v>25109</v>
      </c>
      <c r="G7" s="199">
        <v>39865</v>
      </c>
      <c r="H7" s="199">
        <v>40309</v>
      </c>
      <c r="I7" s="199">
        <v>39972</v>
      </c>
      <c r="J7" s="199">
        <v>42982</v>
      </c>
      <c r="K7" s="199">
        <v>30281</v>
      </c>
      <c r="L7" s="199">
        <v>27766</v>
      </c>
      <c r="M7" s="199">
        <v>51148</v>
      </c>
      <c r="N7" s="199">
        <v>246284</v>
      </c>
      <c r="O7" s="199">
        <v>297432</v>
      </c>
      <c r="P7" s="199">
        <v>3149</v>
      </c>
      <c r="Q7" s="199">
        <v>6033</v>
      </c>
      <c r="R7" s="199">
        <v>18634</v>
      </c>
      <c r="S7" s="199">
        <v>14228</v>
      </c>
      <c r="T7" s="199">
        <v>14559</v>
      </c>
      <c r="U7" s="199">
        <v>20970</v>
      </c>
      <c r="V7" s="199">
        <v>23221</v>
      </c>
      <c r="W7" s="199">
        <v>25468</v>
      </c>
      <c r="X7" s="199">
        <v>28866</v>
      </c>
      <c r="Y7" s="199">
        <v>20633</v>
      </c>
      <c r="Z7" s="199">
        <v>14814</v>
      </c>
      <c r="AA7" s="199">
        <v>42044</v>
      </c>
      <c r="AB7" s="199">
        <v>148531</v>
      </c>
      <c r="AC7" s="199">
        <v>190575</v>
      </c>
      <c r="AD7">
        <v>98.994027035523416</v>
      </c>
      <c r="AE7">
        <v>91.188029020556229</v>
      </c>
      <c r="AF7">
        <v>83.228371075081512</v>
      </c>
      <c r="AG7">
        <v>75.034279084484766</v>
      </c>
      <c r="AH7">
        <v>57.983193277310917</v>
      </c>
      <c r="AI7">
        <v>52.602533550733718</v>
      </c>
      <c r="AJ7">
        <v>57.607482200004959</v>
      </c>
      <c r="AK7">
        <v>63.714600220154111</v>
      </c>
      <c r="AL7">
        <v>67.158345353869066</v>
      </c>
      <c r="AM7">
        <v>68.138436643439775</v>
      </c>
      <c r="AN7">
        <v>53.353021681192828</v>
      </c>
      <c r="AO7">
        <v>82.200672558066785</v>
      </c>
      <c r="AP7">
        <v>60.308830455896448</v>
      </c>
      <c r="AQ7">
        <v>64.073468893730336</v>
      </c>
    </row>
    <row r="8" spans="1:43" x14ac:dyDescent="0.25">
      <c r="A8" t="s">
        <v>405</v>
      </c>
      <c r="B8" s="199">
        <v>6041</v>
      </c>
      <c r="C8" s="199">
        <v>13495</v>
      </c>
      <c r="D8" s="199">
        <v>45026</v>
      </c>
      <c r="E8" s="199">
        <v>35097</v>
      </c>
      <c r="F8" s="199">
        <v>41921</v>
      </c>
      <c r="G8" s="199">
        <v>72998</v>
      </c>
      <c r="H8" s="199">
        <v>79806</v>
      </c>
      <c r="I8" s="199">
        <v>65636</v>
      </c>
      <c r="J8" s="199">
        <v>63120</v>
      </c>
      <c r="K8" s="199">
        <v>47344</v>
      </c>
      <c r="L8" s="199">
        <v>41381</v>
      </c>
      <c r="M8" s="199">
        <v>99659</v>
      </c>
      <c r="N8" s="199">
        <v>412206</v>
      </c>
      <c r="O8" s="199">
        <v>511865</v>
      </c>
      <c r="P8" s="199">
        <v>6001</v>
      </c>
      <c r="Q8" s="199">
        <v>12500</v>
      </c>
      <c r="R8" s="199">
        <v>36946</v>
      </c>
      <c r="S8" s="199">
        <v>26028</v>
      </c>
      <c r="T8" s="199">
        <v>24430</v>
      </c>
      <c r="U8" s="199">
        <v>37680</v>
      </c>
      <c r="V8" s="199">
        <v>44224</v>
      </c>
      <c r="W8" s="199">
        <v>39760</v>
      </c>
      <c r="X8" s="199">
        <v>41240</v>
      </c>
      <c r="Y8" s="199">
        <v>31678</v>
      </c>
      <c r="Z8" s="199">
        <v>23323</v>
      </c>
      <c r="AA8" s="199">
        <v>81475</v>
      </c>
      <c r="AB8" s="199">
        <v>242335</v>
      </c>
      <c r="AC8" s="199">
        <v>323810</v>
      </c>
      <c r="AD8">
        <v>99.337857970534685</v>
      </c>
      <c r="AE8">
        <v>92.626898851426461</v>
      </c>
      <c r="AF8">
        <v>82.05481277484121</v>
      </c>
      <c r="AG8">
        <v>74.160184631165052</v>
      </c>
      <c r="AH8">
        <v>58.276281577252448</v>
      </c>
      <c r="AI8">
        <v>51.617852543905308</v>
      </c>
      <c r="AJ8">
        <v>55.414379871187627</v>
      </c>
      <c r="AK8">
        <v>60.576512889268088</v>
      </c>
      <c r="AL8">
        <v>65.335868187579209</v>
      </c>
      <c r="AM8">
        <v>66.910273741128762</v>
      </c>
      <c r="AN8">
        <v>56.361615234044613</v>
      </c>
      <c r="AO8">
        <v>81.753780391133759</v>
      </c>
      <c r="AP8">
        <v>58.789779867347882</v>
      </c>
      <c r="AQ8">
        <v>63.260820724214391</v>
      </c>
    </row>
    <row r="9" spans="1:43" x14ac:dyDescent="0.25">
      <c r="A9" t="s">
        <v>406</v>
      </c>
      <c r="B9" s="199">
        <v>15605</v>
      </c>
      <c r="C9" s="199">
        <v>27812</v>
      </c>
      <c r="D9" s="199">
        <v>89532</v>
      </c>
      <c r="E9" s="199">
        <v>70711</v>
      </c>
      <c r="F9" s="199">
        <v>95221</v>
      </c>
      <c r="G9" s="199">
        <v>181492</v>
      </c>
      <c r="H9" s="199">
        <v>188903</v>
      </c>
      <c r="I9" s="199">
        <v>150891</v>
      </c>
      <c r="J9" s="199">
        <v>155175</v>
      </c>
      <c r="K9" s="199">
        <v>108648</v>
      </c>
      <c r="L9" s="199">
        <v>95573</v>
      </c>
      <c r="M9" s="199">
        <v>203660</v>
      </c>
      <c r="N9" s="199">
        <v>975903</v>
      </c>
      <c r="O9" s="199">
        <v>1179563</v>
      </c>
      <c r="P9" s="199">
        <v>15377</v>
      </c>
      <c r="Q9" s="199">
        <v>24903</v>
      </c>
      <c r="R9" s="199">
        <v>71401</v>
      </c>
      <c r="S9" s="199">
        <v>49608</v>
      </c>
      <c r="T9" s="199">
        <v>53589</v>
      </c>
      <c r="U9" s="199">
        <v>93658</v>
      </c>
      <c r="V9" s="199">
        <v>97184</v>
      </c>
      <c r="W9" s="199">
        <v>84742</v>
      </c>
      <c r="X9" s="199">
        <v>95747</v>
      </c>
      <c r="Y9" s="199">
        <v>68531</v>
      </c>
      <c r="Z9" s="199">
        <v>47220</v>
      </c>
      <c r="AA9" s="199">
        <v>161289</v>
      </c>
      <c r="AB9" s="199">
        <v>540671</v>
      </c>
      <c r="AC9" s="199">
        <v>701960</v>
      </c>
      <c r="AD9">
        <v>98.538929830182639</v>
      </c>
      <c r="AE9">
        <v>89.540486121098809</v>
      </c>
      <c r="AF9">
        <v>79.749139972300412</v>
      </c>
      <c r="AG9">
        <v>70.15598704586273</v>
      </c>
      <c r="AH9">
        <v>56.278552000084012</v>
      </c>
      <c r="AI9">
        <v>51.604478434311147</v>
      </c>
      <c r="AJ9">
        <v>51.446509584283987</v>
      </c>
      <c r="AK9">
        <v>56.161069911392993</v>
      </c>
      <c r="AL9">
        <v>61.702593845658129</v>
      </c>
      <c r="AM9">
        <v>63.076172594065241</v>
      </c>
      <c r="AN9">
        <v>49.407259372416902</v>
      </c>
      <c r="AO9">
        <v>79.195227339683782</v>
      </c>
      <c r="AP9">
        <v>55.402125006276243</v>
      </c>
      <c r="AQ9">
        <v>59.510174530737231</v>
      </c>
    </row>
    <row r="10" spans="1:43" x14ac:dyDescent="0.25">
      <c r="A10" t="s">
        <v>407</v>
      </c>
      <c r="B10" s="199">
        <v>2806</v>
      </c>
      <c r="C10" s="199">
        <v>6158</v>
      </c>
      <c r="D10" s="199">
        <v>21604</v>
      </c>
      <c r="E10" s="199">
        <v>17968</v>
      </c>
      <c r="F10" s="199">
        <v>20622</v>
      </c>
      <c r="G10" s="199">
        <v>31428</v>
      </c>
      <c r="H10" s="199">
        <v>33315</v>
      </c>
      <c r="I10" s="199">
        <v>32913</v>
      </c>
      <c r="J10" s="199">
        <v>40295</v>
      </c>
      <c r="K10" s="199">
        <v>31748</v>
      </c>
      <c r="L10" s="199">
        <v>30194</v>
      </c>
      <c r="M10" s="199">
        <v>48536</v>
      </c>
      <c r="N10" s="199">
        <v>220515</v>
      </c>
      <c r="O10" s="199">
        <v>269051</v>
      </c>
      <c r="P10" s="199">
        <v>2762</v>
      </c>
      <c r="Q10" s="199">
        <v>5317</v>
      </c>
      <c r="R10" s="199">
        <v>16990</v>
      </c>
      <c r="S10" s="199">
        <v>12549</v>
      </c>
      <c r="T10" s="199">
        <v>9747</v>
      </c>
      <c r="U10" s="199">
        <v>13729</v>
      </c>
      <c r="V10" s="199">
        <v>16672</v>
      </c>
      <c r="W10" s="199">
        <v>17840</v>
      </c>
      <c r="X10" s="199">
        <v>23012</v>
      </c>
      <c r="Y10" s="199">
        <v>18675</v>
      </c>
      <c r="Z10" s="199">
        <v>14501</v>
      </c>
      <c r="AA10" s="199">
        <v>37618</v>
      </c>
      <c r="AB10" s="199">
        <v>114176</v>
      </c>
      <c r="AC10" s="199">
        <v>151794</v>
      </c>
      <c r="AD10">
        <v>98.431931575196003</v>
      </c>
      <c r="AE10">
        <v>86.342968496265016</v>
      </c>
      <c r="AF10">
        <v>78.642843917793002</v>
      </c>
      <c r="AG10">
        <v>69.840828138913622</v>
      </c>
      <c r="AH10">
        <v>47.265056735525157</v>
      </c>
      <c r="AI10">
        <v>43.683976072292232</v>
      </c>
      <c r="AJ10">
        <v>50.04352393816599</v>
      </c>
      <c r="AK10">
        <v>54.203506213350337</v>
      </c>
      <c r="AL10">
        <v>57.108822434545232</v>
      </c>
      <c r="AM10">
        <v>58.822602998614087</v>
      </c>
      <c r="AN10">
        <v>48.026097900245077</v>
      </c>
      <c r="AO10">
        <v>77.505356848524812</v>
      </c>
      <c r="AP10">
        <v>51.776976622905472</v>
      </c>
      <c r="AQ10">
        <v>56.418299876231643</v>
      </c>
    </row>
    <row r="11" spans="1:43" x14ac:dyDescent="0.25">
      <c r="A11" t="s">
        <v>408</v>
      </c>
      <c r="B11" s="199">
        <v>8170</v>
      </c>
      <c r="C11" s="199">
        <v>15798</v>
      </c>
      <c r="D11" s="199">
        <v>51313</v>
      </c>
      <c r="E11" s="199">
        <v>41532</v>
      </c>
      <c r="F11" s="199">
        <v>53801</v>
      </c>
      <c r="G11" s="199">
        <v>86455</v>
      </c>
      <c r="H11" s="199">
        <v>93763</v>
      </c>
      <c r="I11" s="199">
        <v>89105</v>
      </c>
      <c r="J11" s="199">
        <v>96511</v>
      </c>
      <c r="K11" s="199">
        <v>68588</v>
      </c>
      <c r="L11" s="199">
        <v>58982</v>
      </c>
      <c r="M11" s="199">
        <v>116813</v>
      </c>
      <c r="N11" s="199">
        <v>547205</v>
      </c>
      <c r="O11" s="199">
        <v>664018</v>
      </c>
      <c r="P11" s="199">
        <v>8067</v>
      </c>
      <c r="Q11" s="199">
        <v>14248</v>
      </c>
      <c r="R11" s="199">
        <v>41543</v>
      </c>
      <c r="S11" s="199">
        <v>30251</v>
      </c>
      <c r="T11" s="199">
        <v>29615</v>
      </c>
      <c r="U11" s="199">
        <v>46274</v>
      </c>
      <c r="V11" s="199">
        <v>52517</v>
      </c>
      <c r="W11" s="199">
        <v>52999</v>
      </c>
      <c r="X11" s="199">
        <v>61076</v>
      </c>
      <c r="Y11" s="199">
        <v>43722</v>
      </c>
      <c r="Z11" s="199">
        <v>28381</v>
      </c>
      <c r="AA11" s="199">
        <v>94109</v>
      </c>
      <c r="AB11" s="199">
        <v>314584</v>
      </c>
      <c r="AC11" s="199">
        <v>408693</v>
      </c>
      <c r="AD11">
        <v>98.739290085679315</v>
      </c>
      <c r="AE11">
        <v>90.188631472338272</v>
      </c>
      <c r="AF11">
        <v>80.959990645645348</v>
      </c>
      <c r="AG11">
        <v>72.837811807762691</v>
      </c>
      <c r="AH11">
        <v>55.045445251946987</v>
      </c>
      <c r="AI11">
        <v>53.523798507894277</v>
      </c>
      <c r="AJ11">
        <v>56.010366562503343</v>
      </c>
      <c r="AK11">
        <v>59.479266034453737</v>
      </c>
      <c r="AL11">
        <v>63.283977992145971</v>
      </c>
      <c r="AM11">
        <v>63.745844754184397</v>
      </c>
      <c r="AN11">
        <v>48.118069919636497</v>
      </c>
      <c r="AO11">
        <v>80.563807110509956</v>
      </c>
      <c r="AP11">
        <v>57.489240778136157</v>
      </c>
      <c r="AQ11">
        <v>61.548482119460623</v>
      </c>
    </row>
    <row r="12" spans="1:43" x14ac:dyDescent="0.25">
      <c r="A12" t="s">
        <v>409</v>
      </c>
      <c r="B12" s="199">
        <v>9003</v>
      </c>
      <c r="C12" s="199">
        <v>20126</v>
      </c>
      <c r="D12" s="199">
        <v>66510</v>
      </c>
      <c r="E12" s="199">
        <v>52266</v>
      </c>
      <c r="F12" s="199">
        <v>65903</v>
      </c>
      <c r="G12" s="199">
        <v>135602</v>
      </c>
      <c r="H12" s="199">
        <v>146180</v>
      </c>
      <c r="I12" s="199">
        <v>110991</v>
      </c>
      <c r="J12" s="199">
        <v>99353</v>
      </c>
      <c r="K12" s="199">
        <v>68214</v>
      </c>
      <c r="L12" s="199">
        <v>63880</v>
      </c>
      <c r="M12" s="199">
        <v>147905</v>
      </c>
      <c r="N12" s="199">
        <v>690123</v>
      </c>
      <c r="O12" s="199">
        <v>838028</v>
      </c>
      <c r="P12" s="199">
        <v>8935</v>
      </c>
      <c r="Q12" s="199">
        <v>18597</v>
      </c>
      <c r="R12" s="199">
        <v>55004</v>
      </c>
      <c r="S12" s="199">
        <v>39093</v>
      </c>
      <c r="T12" s="199">
        <v>38968</v>
      </c>
      <c r="U12" s="199">
        <v>65843</v>
      </c>
      <c r="V12" s="199">
        <v>71970</v>
      </c>
      <c r="W12" s="199">
        <v>64071</v>
      </c>
      <c r="X12" s="199">
        <v>64562</v>
      </c>
      <c r="Y12" s="199">
        <v>45431</v>
      </c>
      <c r="Z12" s="199">
        <v>34817</v>
      </c>
      <c r="AA12" s="199">
        <v>121629</v>
      </c>
      <c r="AB12" s="199">
        <v>385662</v>
      </c>
      <c r="AC12" s="199">
        <v>507291</v>
      </c>
      <c r="AD12">
        <v>99.244696212373654</v>
      </c>
      <c r="AE12">
        <v>92.402861969591569</v>
      </c>
      <c r="AF12">
        <v>82.700345812659748</v>
      </c>
      <c r="AG12">
        <v>74.796234645850078</v>
      </c>
      <c r="AH12">
        <v>59.129326434304957</v>
      </c>
      <c r="AI12">
        <v>48.556068494564983</v>
      </c>
      <c r="AJ12">
        <v>49.233821316185526</v>
      </c>
      <c r="AK12">
        <v>57.726302132605348</v>
      </c>
      <c r="AL12">
        <v>64.982436363270352</v>
      </c>
      <c r="AM12">
        <v>66.600697803969865</v>
      </c>
      <c r="AN12">
        <v>54.503757044458361</v>
      </c>
      <c r="AO12">
        <v>82.234542442784218</v>
      </c>
      <c r="AP12">
        <v>55.883081711520987</v>
      </c>
      <c r="AQ12">
        <v>60.533896242130332</v>
      </c>
    </row>
    <row r="13" spans="1:43" x14ac:dyDescent="0.25">
      <c r="A13" t="s">
        <v>410</v>
      </c>
      <c r="B13" s="199">
        <v>127</v>
      </c>
      <c r="C13" s="199">
        <v>470</v>
      </c>
      <c r="D13" s="199">
        <v>1488</v>
      </c>
      <c r="E13" s="199">
        <v>1233</v>
      </c>
      <c r="F13" s="199">
        <v>1323</v>
      </c>
      <c r="G13" s="199">
        <v>2038</v>
      </c>
      <c r="H13" s="199">
        <v>2125</v>
      </c>
      <c r="I13" s="199">
        <v>2254</v>
      </c>
      <c r="J13" s="199">
        <v>3030</v>
      </c>
      <c r="K13" s="199">
        <v>2439</v>
      </c>
      <c r="L13" s="199">
        <v>2271</v>
      </c>
      <c r="M13" s="199">
        <v>3318</v>
      </c>
      <c r="N13" s="199">
        <v>15480</v>
      </c>
      <c r="O13" s="199">
        <v>18798</v>
      </c>
      <c r="P13" s="199">
        <v>119</v>
      </c>
      <c r="Q13" s="199">
        <v>378</v>
      </c>
      <c r="R13" s="199">
        <v>1026</v>
      </c>
      <c r="S13" s="199">
        <v>641</v>
      </c>
      <c r="T13" s="199">
        <v>408</v>
      </c>
      <c r="U13" s="199">
        <v>705</v>
      </c>
      <c r="V13" s="199">
        <v>913</v>
      </c>
      <c r="W13" s="199">
        <v>1099</v>
      </c>
      <c r="X13" s="199">
        <v>1527</v>
      </c>
      <c r="Y13" s="199">
        <v>1221</v>
      </c>
      <c r="Z13" s="199">
        <v>930</v>
      </c>
      <c r="AA13" s="199">
        <v>2164</v>
      </c>
      <c r="AB13" s="199">
        <v>6803</v>
      </c>
      <c r="AC13" s="199">
        <v>8967</v>
      </c>
      <c r="AD13">
        <v>93.7007874015748</v>
      </c>
      <c r="AE13">
        <v>80.425531914893611</v>
      </c>
      <c r="AF13">
        <v>68.951612903225808</v>
      </c>
      <c r="AG13">
        <v>51.987023519870228</v>
      </c>
      <c r="AH13">
        <v>30.839002267573701</v>
      </c>
      <c r="AI13">
        <v>34.592737978410213</v>
      </c>
      <c r="AJ13">
        <v>42.964705882352938</v>
      </c>
      <c r="AK13">
        <v>48.757763975155278</v>
      </c>
      <c r="AL13">
        <v>50.396039603960403</v>
      </c>
      <c r="AM13">
        <v>50.061500615006153</v>
      </c>
      <c r="AN13">
        <v>40.95112285336856</v>
      </c>
      <c r="AO13">
        <v>65.220012055455086</v>
      </c>
      <c r="AP13">
        <v>43.947028423772608</v>
      </c>
      <c r="AQ13">
        <v>47.701883179061603</v>
      </c>
    </row>
    <row r="14" spans="1:43" x14ac:dyDescent="0.25">
      <c r="A14" t="s">
        <v>411</v>
      </c>
      <c r="B14" s="199">
        <v>409</v>
      </c>
      <c r="C14" s="199">
        <v>584</v>
      </c>
      <c r="D14" s="199">
        <v>1830</v>
      </c>
      <c r="E14" s="199">
        <v>1463</v>
      </c>
      <c r="F14" s="199">
        <v>1607</v>
      </c>
      <c r="G14" s="199">
        <v>2569</v>
      </c>
      <c r="H14" s="199">
        <v>2557</v>
      </c>
      <c r="I14" s="199">
        <v>2755</v>
      </c>
      <c r="J14" s="199">
        <v>3089</v>
      </c>
      <c r="K14" s="199">
        <v>2448</v>
      </c>
      <c r="L14" s="199">
        <v>2448</v>
      </c>
      <c r="M14" s="199">
        <v>4286</v>
      </c>
      <c r="N14" s="199">
        <v>17473</v>
      </c>
      <c r="O14" s="199">
        <v>21759</v>
      </c>
      <c r="P14" s="199">
        <v>396</v>
      </c>
      <c r="Q14" s="199">
        <v>467</v>
      </c>
      <c r="R14" s="199">
        <v>1376</v>
      </c>
      <c r="S14" s="199">
        <v>869</v>
      </c>
      <c r="T14" s="199">
        <v>478</v>
      </c>
      <c r="U14" s="199">
        <v>851</v>
      </c>
      <c r="V14" s="199">
        <v>984</v>
      </c>
      <c r="W14" s="199">
        <v>1140</v>
      </c>
      <c r="X14" s="199">
        <v>1418</v>
      </c>
      <c r="Y14" s="199">
        <v>1077</v>
      </c>
      <c r="Z14" s="199">
        <v>879</v>
      </c>
      <c r="AA14" s="199">
        <v>3108</v>
      </c>
      <c r="AB14" s="199">
        <v>6827</v>
      </c>
      <c r="AC14" s="199">
        <v>9935</v>
      </c>
      <c r="AD14">
        <v>96.821515892420535</v>
      </c>
      <c r="AE14">
        <v>79.965753424657535</v>
      </c>
      <c r="AF14">
        <v>75.191256830601091</v>
      </c>
      <c r="AG14">
        <v>59.398496240601503</v>
      </c>
      <c r="AH14">
        <v>29.74486621032981</v>
      </c>
      <c r="AI14">
        <v>33.125729855975088</v>
      </c>
      <c r="AJ14">
        <v>38.482596793116933</v>
      </c>
      <c r="AK14">
        <v>41.379310344827587</v>
      </c>
      <c r="AL14">
        <v>45.904823567497573</v>
      </c>
      <c r="AM14">
        <v>43.995098039215677</v>
      </c>
      <c r="AN14">
        <v>35.906862745098039</v>
      </c>
      <c r="AO14">
        <v>72.515165655622965</v>
      </c>
      <c r="AP14">
        <v>39.07171063927202</v>
      </c>
      <c r="AQ14">
        <v>45.659267429569383</v>
      </c>
    </row>
    <row r="15" spans="1:43" x14ac:dyDescent="0.25">
      <c r="A15" t="s">
        <v>412</v>
      </c>
      <c r="B15" s="199">
        <v>3560</v>
      </c>
      <c r="C15" s="199">
        <v>8279</v>
      </c>
      <c r="D15" s="199">
        <v>28395</v>
      </c>
      <c r="E15" s="199">
        <v>23412</v>
      </c>
      <c r="F15" s="199">
        <v>29978</v>
      </c>
      <c r="G15" s="199">
        <v>47141</v>
      </c>
      <c r="H15" s="199">
        <v>48534</v>
      </c>
      <c r="I15" s="199">
        <v>42779</v>
      </c>
      <c r="J15" s="199">
        <v>49323</v>
      </c>
      <c r="K15" s="199">
        <v>38517</v>
      </c>
      <c r="L15" s="199">
        <v>38466</v>
      </c>
      <c r="M15" s="199">
        <v>63646</v>
      </c>
      <c r="N15" s="199">
        <v>294738</v>
      </c>
      <c r="O15" s="199">
        <v>358384</v>
      </c>
      <c r="P15" s="199">
        <v>3543</v>
      </c>
      <c r="Q15" s="199">
        <v>7715</v>
      </c>
      <c r="R15" s="199">
        <v>23790</v>
      </c>
      <c r="S15" s="199">
        <v>17913</v>
      </c>
      <c r="T15" s="199">
        <v>18319</v>
      </c>
      <c r="U15" s="199">
        <v>25048</v>
      </c>
      <c r="V15" s="199">
        <v>28327</v>
      </c>
      <c r="W15" s="199">
        <v>27869</v>
      </c>
      <c r="X15" s="199">
        <v>34900</v>
      </c>
      <c r="Y15" s="199">
        <v>28092</v>
      </c>
      <c r="Z15" s="199">
        <v>23858</v>
      </c>
      <c r="AA15" s="199">
        <v>52961</v>
      </c>
      <c r="AB15" s="199">
        <v>186413</v>
      </c>
      <c r="AC15" s="199">
        <v>239374</v>
      </c>
      <c r="AD15">
        <v>99.522471910112358</v>
      </c>
      <c r="AE15">
        <v>93.18758304143013</v>
      </c>
      <c r="AF15">
        <v>83.782356048600107</v>
      </c>
      <c r="AG15">
        <v>76.512045105074321</v>
      </c>
      <c r="AH15">
        <v>61.108145973714059</v>
      </c>
      <c r="AI15">
        <v>53.134214378142168</v>
      </c>
      <c r="AJ15">
        <v>58.365269707833683</v>
      </c>
      <c r="AK15">
        <v>65.146450361158514</v>
      </c>
      <c r="AL15">
        <v>70.758064189120688</v>
      </c>
      <c r="AM15">
        <v>72.934029129994542</v>
      </c>
      <c r="AN15">
        <v>62.023605261789633</v>
      </c>
      <c r="AO15">
        <v>83.211827923200204</v>
      </c>
      <c r="AP15">
        <v>63.247019386709553</v>
      </c>
      <c r="AQ15">
        <v>66.792602348319122</v>
      </c>
    </row>
    <row r="16" spans="1:43" x14ac:dyDescent="0.25">
      <c r="A16" t="s">
        <v>413</v>
      </c>
      <c r="B16" s="199">
        <v>263</v>
      </c>
      <c r="C16" s="199">
        <v>445</v>
      </c>
      <c r="D16" s="199">
        <v>1774</v>
      </c>
      <c r="E16" s="199">
        <v>1424</v>
      </c>
      <c r="F16" s="199">
        <v>1650</v>
      </c>
      <c r="G16" s="199">
        <v>2318</v>
      </c>
      <c r="H16" s="199">
        <v>2513</v>
      </c>
      <c r="I16" s="199">
        <v>3157</v>
      </c>
      <c r="J16" s="199">
        <v>3966</v>
      </c>
      <c r="K16" s="199">
        <v>3254</v>
      </c>
      <c r="L16" s="199">
        <v>3117</v>
      </c>
      <c r="M16" s="199">
        <v>3906</v>
      </c>
      <c r="N16" s="199">
        <v>19975</v>
      </c>
      <c r="O16" s="199">
        <v>23881</v>
      </c>
      <c r="P16" s="199">
        <v>254</v>
      </c>
      <c r="Q16" s="199">
        <v>388</v>
      </c>
      <c r="R16" s="199">
        <v>1256</v>
      </c>
      <c r="S16" s="199">
        <v>806</v>
      </c>
      <c r="T16" s="199">
        <v>599</v>
      </c>
      <c r="U16" s="199">
        <v>999</v>
      </c>
      <c r="V16" s="199">
        <v>1167</v>
      </c>
      <c r="W16" s="199">
        <v>1566</v>
      </c>
      <c r="X16" s="199">
        <v>2096</v>
      </c>
      <c r="Y16" s="199">
        <v>1703</v>
      </c>
      <c r="Z16" s="199">
        <v>1311</v>
      </c>
      <c r="AA16" s="199">
        <v>2704</v>
      </c>
      <c r="AB16" s="199">
        <v>9441</v>
      </c>
      <c r="AC16" s="199">
        <v>12145</v>
      </c>
      <c r="AD16">
        <v>96.577946768060841</v>
      </c>
      <c r="AE16">
        <v>87.19101123595506</v>
      </c>
      <c r="AF16">
        <v>70.800450958286362</v>
      </c>
      <c r="AG16">
        <v>56.601123595505619</v>
      </c>
      <c r="AH16">
        <v>36.303030303030297</v>
      </c>
      <c r="AI16">
        <v>43.097497842968068</v>
      </c>
      <c r="AJ16">
        <v>46.438519697572623</v>
      </c>
      <c r="AK16">
        <v>49.604054482103273</v>
      </c>
      <c r="AL16">
        <v>52.849218356026221</v>
      </c>
      <c r="AM16">
        <v>52.335586969883217</v>
      </c>
      <c r="AN16">
        <v>42.059672762271411</v>
      </c>
      <c r="AO16">
        <v>69.226830517153104</v>
      </c>
      <c r="AP16">
        <v>47.264080100125163</v>
      </c>
      <c r="AQ16">
        <v>50.856329299443082</v>
      </c>
    </row>
    <row r="17" spans="1:43" x14ac:dyDescent="0.25">
      <c r="A17" t="s">
        <v>489</v>
      </c>
      <c r="B17" s="199">
        <v>143</v>
      </c>
      <c r="C17" s="199">
        <v>297</v>
      </c>
      <c r="D17" s="199">
        <v>1621</v>
      </c>
      <c r="E17" s="199">
        <v>4341</v>
      </c>
      <c r="F17" s="199">
        <v>11342</v>
      </c>
      <c r="G17" s="199">
        <v>19252</v>
      </c>
      <c r="H17" s="199">
        <v>19681</v>
      </c>
      <c r="I17" s="199">
        <v>15994</v>
      </c>
      <c r="J17" s="199">
        <v>17792</v>
      </c>
      <c r="K17" s="199">
        <v>15309</v>
      </c>
      <c r="L17" s="199">
        <v>26941</v>
      </c>
      <c r="M17" s="199">
        <v>6402</v>
      </c>
      <c r="N17" s="199">
        <v>126311</v>
      </c>
      <c r="O17" s="199">
        <v>132713</v>
      </c>
      <c r="P17" s="199">
        <v>142</v>
      </c>
      <c r="Q17" s="199">
        <v>253</v>
      </c>
      <c r="R17" s="199">
        <v>672</v>
      </c>
      <c r="S17" s="199">
        <v>483</v>
      </c>
      <c r="T17" s="199">
        <v>431</v>
      </c>
      <c r="U17" s="199">
        <v>592</v>
      </c>
      <c r="V17" s="199">
        <v>610</v>
      </c>
      <c r="W17" s="199">
        <v>598</v>
      </c>
      <c r="X17" s="199">
        <v>825</v>
      </c>
      <c r="Y17" s="199">
        <v>702</v>
      </c>
      <c r="Z17" s="199">
        <v>521</v>
      </c>
      <c r="AA17" s="199">
        <v>1550</v>
      </c>
      <c r="AB17" s="199">
        <v>4279</v>
      </c>
      <c r="AC17" s="199">
        <v>5829</v>
      </c>
      <c r="AD17">
        <v>99.300699300699307</v>
      </c>
      <c r="AE17">
        <v>85.18518518518519</v>
      </c>
      <c r="AF17">
        <v>41.455891425046268</v>
      </c>
      <c r="AG17">
        <v>11.126468555632339</v>
      </c>
      <c r="AH17">
        <v>3.800035267148651</v>
      </c>
      <c r="AI17">
        <v>3.0750051942655312</v>
      </c>
      <c r="AJ17">
        <v>3.099436004268076</v>
      </c>
      <c r="AK17">
        <v>3.7389020882831061</v>
      </c>
      <c r="AL17">
        <v>4.636915467625899</v>
      </c>
      <c r="AM17">
        <v>4.5855379188712524</v>
      </c>
      <c r="AN17">
        <v>1.9338554619353401</v>
      </c>
      <c r="AO17">
        <v>24.21118400499844</v>
      </c>
      <c r="AP17">
        <v>3.3876701158252249</v>
      </c>
      <c r="AQ17">
        <v>4.3921846390331014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O75"/>
  <sheetViews>
    <sheetView workbookViewId="0"/>
  </sheetViews>
  <sheetFormatPr defaultColWidth="8.6640625" defaultRowHeight="14.4" customHeight="1" x14ac:dyDescent="0.25"/>
  <cols>
    <col min="1" max="1" width="21.88671875" style="13" bestFit="1" customWidth="1"/>
    <col min="2" max="2" width="18" style="13" customWidth="1"/>
    <col min="3" max="5" width="10.5546875" style="13" customWidth="1"/>
    <col min="6" max="6" width="17.6640625" style="13" customWidth="1"/>
    <col min="7" max="7" width="10.5546875" style="13" customWidth="1"/>
    <col min="8" max="8" width="10.6640625" style="13" customWidth="1"/>
    <col min="9" max="16384" width="8.6640625" style="13"/>
  </cols>
  <sheetData>
    <row r="1" spans="1:14" s="8" customFormat="1" ht="20.100000000000001" customHeight="1" x14ac:dyDescent="0.3">
      <c r="A1" s="4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180" t="s">
        <v>79</v>
      </c>
      <c r="M1" s="5"/>
    </row>
    <row r="2" spans="1:14" s="8" customFormat="1" ht="15.6" x14ac:dyDescent="0.3">
      <c r="A2" s="46" t="s">
        <v>614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8" customFormat="1" ht="13.8" x14ac:dyDescent="0.25">
      <c r="A3" s="6" t="s">
        <v>680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8" customFormat="1" ht="15" customHeight="1" x14ac:dyDescent="0.25">
      <c r="A4" s="6" t="s">
        <v>681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8" customFormat="1" ht="13.8" x14ac:dyDescent="0.2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s="8" customFormat="1" ht="16.5" customHeight="1" x14ac:dyDescent="0.25">
      <c r="A6" s="6"/>
      <c r="B6" s="51" t="s">
        <v>577</v>
      </c>
      <c r="C6" s="5"/>
      <c r="D6" s="5"/>
      <c r="E6" s="136"/>
      <c r="F6" s="136"/>
      <c r="G6" s="136"/>
      <c r="H6" s="136"/>
      <c r="I6" s="5"/>
      <c r="J6" s="5"/>
      <c r="K6" s="5"/>
      <c r="L6" s="5"/>
      <c r="M6" s="5"/>
      <c r="N6" s="5"/>
    </row>
    <row r="7" spans="1:14" s="8" customFormat="1" ht="13.8" x14ac:dyDescent="0.25">
      <c r="A7" s="38" t="s">
        <v>384</v>
      </c>
      <c r="B7" t="s">
        <v>85</v>
      </c>
      <c r="C7" s="35"/>
      <c r="D7" s="5"/>
      <c r="E7" s="136"/>
      <c r="F7" s="136"/>
      <c r="G7" s="136"/>
      <c r="H7" s="136"/>
      <c r="I7" s="5"/>
      <c r="J7" s="5"/>
      <c r="K7" s="5"/>
      <c r="L7" s="5"/>
      <c r="M7" s="5"/>
    </row>
    <row r="8" spans="1:14" s="8" customFormat="1" ht="14.4" customHeight="1" x14ac:dyDescent="0.25">
      <c r="A8" s="7"/>
      <c r="B8" s="191" t="str">
        <f>IF(OR($B$7="(Multiple Items)",$B$7="(All)"),"Please select one option","")</f>
        <v/>
      </c>
      <c r="C8" s="7"/>
      <c r="D8" s="7"/>
      <c r="E8" s="136"/>
      <c r="F8" s="136"/>
      <c r="G8" s="136"/>
      <c r="H8" s="136"/>
      <c r="I8" s="7"/>
      <c r="J8" s="7"/>
      <c r="K8" s="7"/>
      <c r="L8" s="7"/>
      <c r="M8" s="7"/>
    </row>
    <row r="9" spans="1:14" s="8" customFormat="1" ht="13.2" hidden="1" x14ac:dyDescent="0.25">
      <c r="A9" s="20" t="s">
        <v>463</v>
      </c>
      <c r="B9" t="s">
        <v>682</v>
      </c>
      <c r="C9" t="s">
        <v>683</v>
      </c>
      <c r="D9" t="s">
        <v>684</v>
      </c>
      <c r="E9" t="s">
        <v>685</v>
      </c>
      <c r="F9" t="s">
        <v>686</v>
      </c>
      <c r="G9" t="s">
        <v>687</v>
      </c>
      <c r="H9" t="s">
        <v>688</v>
      </c>
      <c r="I9" t="s">
        <v>689</v>
      </c>
      <c r="J9" t="s">
        <v>690</v>
      </c>
      <c r="K9" t="s">
        <v>691</v>
      </c>
      <c r="L9" t="s">
        <v>692</v>
      </c>
      <c r="M9" t="s">
        <v>693</v>
      </c>
      <c r="N9" t="s">
        <v>694</v>
      </c>
    </row>
    <row r="10" spans="1:14" s="8" customFormat="1" ht="13.2" hidden="1" x14ac:dyDescent="0.25">
      <c r="A10" s="21" t="s">
        <v>399</v>
      </c>
      <c r="B10">
        <v>581764</v>
      </c>
      <c r="C10">
        <v>595337</v>
      </c>
      <c r="D10">
        <v>610335</v>
      </c>
      <c r="E10">
        <v>675594</v>
      </c>
      <c r="F10">
        <v>648019</v>
      </c>
      <c r="G10">
        <v>5829</v>
      </c>
      <c r="H10">
        <v>3116878</v>
      </c>
      <c r="I10">
        <v>55.411530845406737</v>
      </c>
      <c r="J10">
        <v>59.302834066977248</v>
      </c>
      <c r="K10">
        <v>62.070385794700471</v>
      </c>
      <c r="L10">
        <v>65.361805379529457</v>
      </c>
      <c r="M10">
        <v>65.916347690401622</v>
      </c>
      <c r="N10">
        <v>60.09582931730818</v>
      </c>
    </row>
    <row r="11" spans="1:14" s="8" customFormat="1" ht="13.2" hidden="1" x14ac:dyDescent="0.25">
      <c r="A11" s="21" t="s">
        <v>400</v>
      </c>
      <c r="B11">
        <v>62393</v>
      </c>
      <c r="C11">
        <v>49696</v>
      </c>
      <c r="D11">
        <v>45737</v>
      </c>
      <c r="E11">
        <v>38546</v>
      </c>
      <c r="F11">
        <v>34613</v>
      </c>
      <c r="G11">
        <v>0</v>
      </c>
      <c r="H11">
        <v>230985</v>
      </c>
      <c r="I11">
        <v>57.4225077308202</v>
      </c>
      <c r="J11">
        <v>62.158849280800503</v>
      </c>
      <c r="K11">
        <v>66.603078446505805</v>
      </c>
      <c r="L11">
        <v>68.721697272241045</v>
      </c>
      <c r="M11">
        <v>72.048874919339724</v>
      </c>
      <c r="N11">
        <v>63.912530989906138</v>
      </c>
    </row>
    <row r="12" spans="1:14" s="8" customFormat="1" ht="13.2" hidden="1" x14ac:dyDescent="0.25">
      <c r="A12" s="21" t="s">
        <v>401</v>
      </c>
      <c r="B12">
        <v>3740</v>
      </c>
      <c r="C12">
        <v>11200</v>
      </c>
      <c r="D12">
        <v>28448</v>
      </c>
      <c r="E12">
        <v>19725</v>
      </c>
      <c r="F12">
        <v>6693</v>
      </c>
      <c r="G12">
        <v>0</v>
      </c>
      <c r="H12">
        <v>69806</v>
      </c>
      <c r="I12">
        <v>62.646566164154102</v>
      </c>
      <c r="J12">
        <v>68.072691910289919</v>
      </c>
      <c r="K12">
        <v>72.440223065366297</v>
      </c>
      <c r="L12">
        <v>71.578909170083833</v>
      </c>
      <c r="M12">
        <v>72.718383311603645</v>
      </c>
      <c r="N12">
        <v>70.901427047889896</v>
      </c>
    </row>
    <row r="13" spans="1:14" s="8" customFormat="1" ht="13.2" hidden="1" x14ac:dyDescent="0.25">
      <c r="A13" s="21" t="s">
        <v>402</v>
      </c>
      <c r="B13">
        <v>3812</v>
      </c>
      <c r="C13">
        <v>14363</v>
      </c>
      <c r="D13">
        <v>21726</v>
      </c>
      <c r="E13">
        <v>9890</v>
      </c>
      <c r="F13">
        <v>4844</v>
      </c>
      <c r="G13">
        <v>0</v>
      </c>
      <c r="H13">
        <v>54635</v>
      </c>
      <c r="I13">
        <v>47.448344535723173</v>
      </c>
      <c r="J13">
        <v>52.413969273437218</v>
      </c>
      <c r="K13">
        <v>59.768913342503438</v>
      </c>
      <c r="L13">
        <v>62.515802781289509</v>
      </c>
      <c r="M13">
        <v>66.301669860388728</v>
      </c>
      <c r="N13">
        <v>57.563242127000507</v>
      </c>
    </row>
    <row r="14" spans="1:14" s="8" customFormat="1" ht="13.2" hidden="1" x14ac:dyDescent="0.25">
      <c r="A14" s="21" t="s">
        <v>403</v>
      </c>
      <c r="B14">
        <v>36789</v>
      </c>
      <c r="C14">
        <v>41313</v>
      </c>
      <c r="D14">
        <v>39636</v>
      </c>
      <c r="E14">
        <v>41562</v>
      </c>
      <c r="F14">
        <v>41779</v>
      </c>
      <c r="G14">
        <v>0</v>
      </c>
      <c r="H14">
        <v>201079</v>
      </c>
      <c r="I14">
        <v>57.543052883487398</v>
      </c>
      <c r="J14">
        <v>61.470360671348651</v>
      </c>
      <c r="K14">
        <v>64.737203148988996</v>
      </c>
      <c r="L14">
        <v>67.717022940563083</v>
      </c>
      <c r="M14">
        <v>66.844260983648525</v>
      </c>
      <c r="N14">
        <v>63.583297759648367</v>
      </c>
    </row>
    <row r="15" spans="1:14" s="8" customFormat="1" ht="13.2" hidden="1" x14ac:dyDescent="0.25">
      <c r="A15" s="21" t="s">
        <v>404</v>
      </c>
      <c r="B15">
        <v>29520</v>
      </c>
      <c r="C15">
        <v>36021</v>
      </c>
      <c r="D15">
        <v>40361</v>
      </c>
      <c r="E15">
        <v>39589</v>
      </c>
      <c r="F15">
        <v>45084</v>
      </c>
      <c r="G15">
        <v>0</v>
      </c>
      <c r="H15">
        <v>190575</v>
      </c>
      <c r="I15">
        <v>57.299248820823387</v>
      </c>
      <c r="J15">
        <v>61.001879794746728</v>
      </c>
      <c r="K15">
        <v>65.553029072600296</v>
      </c>
      <c r="L15">
        <v>66.303237367900991</v>
      </c>
      <c r="M15">
        <v>68.741328047571855</v>
      </c>
      <c r="N15">
        <v>64.073468893730336</v>
      </c>
    </row>
    <row r="16" spans="1:14" s="8" customFormat="1" ht="13.2" hidden="1" x14ac:dyDescent="0.25">
      <c r="A16" s="21" t="s">
        <v>405</v>
      </c>
      <c r="B16">
        <v>15404</v>
      </c>
      <c r="C16">
        <v>45380</v>
      </c>
      <c r="D16">
        <v>66552</v>
      </c>
      <c r="E16">
        <v>102424</v>
      </c>
      <c r="F16">
        <v>94050</v>
      </c>
      <c r="G16">
        <v>0</v>
      </c>
      <c r="H16">
        <v>323810</v>
      </c>
      <c r="I16">
        <v>51.675668422288567</v>
      </c>
      <c r="J16">
        <v>57.466315469557287</v>
      </c>
      <c r="K16">
        <v>63.97569861670528</v>
      </c>
      <c r="L16">
        <v>67.247503430526095</v>
      </c>
      <c r="M16">
        <v>64.087712603576108</v>
      </c>
      <c r="N16">
        <v>63.260820724214391</v>
      </c>
    </row>
    <row r="17" spans="1:15" s="8" customFormat="1" ht="13.2" hidden="1" x14ac:dyDescent="0.25">
      <c r="A17" s="21" t="s">
        <v>406</v>
      </c>
      <c r="B17">
        <v>229347</v>
      </c>
      <c r="C17">
        <v>123989</v>
      </c>
      <c r="D17">
        <v>92298</v>
      </c>
      <c r="E17">
        <v>105751</v>
      </c>
      <c r="F17">
        <v>150575</v>
      </c>
      <c r="G17">
        <v>0</v>
      </c>
      <c r="H17">
        <v>701960</v>
      </c>
      <c r="I17">
        <v>54.606818620132998</v>
      </c>
      <c r="J17">
        <v>58.731384288908259</v>
      </c>
      <c r="K17">
        <v>59.342651767459202</v>
      </c>
      <c r="L17">
        <v>64.017022616107312</v>
      </c>
      <c r="M17">
        <v>66.120547319609358</v>
      </c>
      <c r="N17">
        <v>59.510174530737231</v>
      </c>
    </row>
    <row r="18" spans="1:15" s="8" customFormat="1" ht="13.2" hidden="1" x14ac:dyDescent="0.25">
      <c r="A18" s="21" t="s">
        <v>407</v>
      </c>
      <c r="B18">
        <v>13108</v>
      </c>
      <c r="C18">
        <v>24781</v>
      </c>
      <c r="D18">
        <v>56388</v>
      </c>
      <c r="E18">
        <v>45153</v>
      </c>
      <c r="F18">
        <v>12364</v>
      </c>
      <c r="G18">
        <v>0</v>
      </c>
      <c r="H18">
        <v>151794</v>
      </c>
      <c r="I18">
        <v>51.353574926542613</v>
      </c>
      <c r="J18">
        <v>54.456555179536757</v>
      </c>
      <c r="K18">
        <v>56.731794675734953</v>
      </c>
      <c r="L18">
        <v>58.117952942387888</v>
      </c>
      <c r="M18">
        <v>59.061813318047193</v>
      </c>
      <c r="N18">
        <v>56.418299876231643</v>
      </c>
    </row>
    <row r="19" spans="1:15" s="8" customFormat="1" ht="13.2" hidden="1" x14ac:dyDescent="0.25">
      <c r="A19" s="21" t="s">
        <v>408</v>
      </c>
      <c r="B19">
        <v>94835</v>
      </c>
      <c r="C19">
        <v>100128</v>
      </c>
      <c r="D19">
        <v>70354</v>
      </c>
      <c r="E19">
        <v>83005</v>
      </c>
      <c r="F19">
        <v>60371</v>
      </c>
      <c r="G19">
        <v>0</v>
      </c>
      <c r="H19">
        <v>408693</v>
      </c>
      <c r="I19">
        <v>55.156189113580979</v>
      </c>
      <c r="J19">
        <v>59.323861549217327</v>
      </c>
      <c r="K19">
        <v>62.98534454202813</v>
      </c>
      <c r="L19">
        <v>67.004359057152087</v>
      </c>
      <c r="M19">
        <v>68.823958594587197</v>
      </c>
      <c r="N19">
        <v>61.548482119460623</v>
      </c>
    </row>
    <row r="20" spans="1:15" s="8" customFormat="1" ht="13.2" hidden="1" x14ac:dyDescent="0.25">
      <c r="A20" s="21" t="s">
        <v>409</v>
      </c>
      <c r="B20">
        <v>57111</v>
      </c>
      <c r="C20">
        <v>105873</v>
      </c>
      <c r="D20">
        <v>84832</v>
      </c>
      <c r="E20">
        <v>109020</v>
      </c>
      <c r="F20">
        <v>150455</v>
      </c>
      <c r="G20">
        <v>0</v>
      </c>
      <c r="H20">
        <v>507291</v>
      </c>
      <c r="I20">
        <v>55.386808646824363</v>
      </c>
      <c r="J20">
        <v>58.67848294897162</v>
      </c>
      <c r="K20">
        <v>59.79179441636888</v>
      </c>
      <c r="L20">
        <v>64.040132286165758</v>
      </c>
      <c r="M20">
        <v>62.076577134133757</v>
      </c>
      <c r="N20">
        <v>60.533896242130332</v>
      </c>
    </row>
    <row r="21" spans="1:15" s="8" customFormat="1" ht="13.2" hidden="1" x14ac:dyDescent="0.25">
      <c r="A21" s="21" t="s">
        <v>410</v>
      </c>
      <c r="B21">
        <v>0</v>
      </c>
      <c r="C21">
        <v>1138</v>
      </c>
      <c r="D21">
        <v>1439</v>
      </c>
      <c r="E21">
        <v>6390</v>
      </c>
      <c r="F21">
        <v>0</v>
      </c>
      <c r="G21">
        <v>0</v>
      </c>
      <c r="H21">
        <v>8967</v>
      </c>
      <c r="I21"/>
      <c r="J21">
        <v>41.291727140783742</v>
      </c>
      <c r="K21">
        <v>43.30424315377671</v>
      </c>
      <c r="L21">
        <v>50.239798726314959</v>
      </c>
      <c r="M21"/>
      <c r="N21">
        <v>47.701883179061603</v>
      </c>
    </row>
    <row r="22" spans="1:15" s="8" customFormat="1" ht="13.2" hidden="1" x14ac:dyDescent="0.25">
      <c r="A22" s="21" t="s">
        <v>411</v>
      </c>
      <c r="B22">
        <v>0</v>
      </c>
      <c r="C22">
        <v>597</v>
      </c>
      <c r="D22">
        <v>3465</v>
      </c>
      <c r="E22">
        <v>5873</v>
      </c>
      <c r="F22">
        <v>0</v>
      </c>
      <c r="G22">
        <v>0</v>
      </c>
      <c r="H22">
        <v>9935</v>
      </c>
      <c r="I22"/>
      <c r="J22">
        <v>47.044917257683217</v>
      </c>
      <c r="K22">
        <v>41.691733846709177</v>
      </c>
      <c r="L22">
        <v>48.222349946629443</v>
      </c>
      <c r="M22"/>
      <c r="N22">
        <v>45.659267429569383</v>
      </c>
    </row>
    <row r="23" spans="1:15" s="8" customFormat="1" ht="13.2" hidden="1" x14ac:dyDescent="0.25">
      <c r="A23" s="21" t="s">
        <v>412</v>
      </c>
      <c r="B23">
        <v>35705</v>
      </c>
      <c r="C23">
        <v>39013</v>
      </c>
      <c r="D23">
        <v>48799</v>
      </c>
      <c r="E23">
        <v>68666</v>
      </c>
      <c r="F23">
        <v>47191</v>
      </c>
      <c r="G23">
        <v>0</v>
      </c>
      <c r="H23">
        <v>239374</v>
      </c>
      <c r="I23">
        <v>58.149571675189733</v>
      </c>
      <c r="J23">
        <v>63.670784848138659</v>
      </c>
      <c r="K23">
        <v>67.876317912482264</v>
      </c>
      <c r="L23">
        <v>69.456413991220089</v>
      </c>
      <c r="M23">
        <v>72.654072945052576</v>
      </c>
      <c r="N23">
        <v>66.792602348319122</v>
      </c>
    </row>
    <row r="24" spans="1:15" s="8" customFormat="1" ht="13.2" hidden="1" x14ac:dyDescent="0.25">
      <c r="A24" s="21" t="s">
        <v>413</v>
      </c>
      <c r="B24">
        <v>0</v>
      </c>
      <c r="C24">
        <v>1845</v>
      </c>
      <c r="D24">
        <v>10300</v>
      </c>
      <c r="E24">
        <v>0</v>
      </c>
      <c r="F24">
        <v>0</v>
      </c>
      <c r="G24">
        <v>0</v>
      </c>
      <c r="H24">
        <v>12145</v>
      </c>
      <c r="I24"/>
      <c r="J24">
        <v>49.397590361445793</v>
      </c>
      <c r="K24">
        <v>51.126774545815543</v>
      </c>
      <c r="L24"/>
      <c r="M24"/>
      <c r="N24">
        <v>50.856329299443082</v>
      </c>
    </row>
    <row r="25" spans="1:15" s="8" customFormat="1" ht="13.2" hidden="1" x14ac:dyDescent="0.25">
      <c r="A25" s="21" t="s">
        <v>414</v>
      </c>
      <c r="B25">
        <v>0</v>
      </c>
      <c r="C25">
        <v>0</v>
      </c>
      <c r="D25">
        <v>0</v>
      </c>
      <c r="E25">
        <v>0</v>
      </c>
      <c r="F25">
        <v>0</v>
      </c>
      <c r="G25">
        <v>5829</v>
      </c>
      <c r="H25">
        <v>5829</v>
      </c>
      <c r="I25"/>
      <c r="J25"/>
      <c r="K25"/>
      <c r="L25"/>
      <c r="M25"/>
      <c r="N25">
        <v>4.3921846390331014</v>
      </c>
    </row>
    <row r="26" spans="1:15" s="8" customFormat="1" ht="13.2" x14ac:dyDescent="0.25">
      <c r="A26" s="51" t="s">
        <v>591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5" s="8" customFormat="1" ht="13.2" x14ac:dyDescent="0.25">
      <c r="A27" s="9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5" s="8" customFormat="1" ht="13.2" x14ac:dyDescent="0.25">
      <c r="A28"/>
      <c r="B28" s="215" t="s">
        <v>470</v>
      </c>
      <c r="C28" s="215"/>
      <c r="D28" s="215"/>
      <c r="E28" s="215"/>
      <c r="F28" s="215"/>
      <c r="G28" s="215"/>
      <c r="H28" s="5"/>
      <c r="I28" s="27"/>
      <c r="J28" s="27"/>
      <c r="K28" s="27"/>
      <c r="L28" s="27"/>
      <c r="M28" s="27"/>
    </row>
    <row r="29" spans="1:15" s="8" customFormat="1" ht="13.2" x14ac:dyDescent="0.25">
      <c r="A29" s="97" t="s">
        <v>385</v>
      </c>
      <c r="B29" s="52" t="s">
        <v>471</v>
      </c>
      <c r="C29" s="52">
        <v>2</v>
      </c>
      <c r="D29" s="52">
        <v>3</v>
      </c>
      <c r="E29" s="52">
        <v>4</v>
      </c>
      <c r="F29" s="52" t="s">
        <v>472</v>
      </c>
      <c r="G29" s="52" t="s">
        <v>414</v>
      </c>
      <c r="H29" s="52" t="s">
        <v>85</v>
      </c>
      <c r="I29" s="27"/>
      <c r="J29" s="27"/>
      <c r="K29" s="27"/>
      <c r="L29" s="27"/>
      <c r="M29" s="27"/>
    </row>
    <row r="30" spans="1:15" s="8" customFormat="1" ht="13.2" x14ac:dyDescent="0.25">
      <c r="A30" s="82" t="str">
        <f t="shared" ref="A30:H40" si="0">IF(OR($B$7="(Multiple Items)",$B$7="(All)"),"N/A",A10)</f>
        <v>Scotland</v>
      </c>
      <c r="B30" s="47">
        <f t="shared" si="0"/>
        <v>581764</v>
      </c>
      <c r="C30" s="47">
        <f t="shared" si="0"/>
        <v>595337</v>
      </c>
      <c r="D30" s="47">
        <f t="shared" si="0"/>
        <v>610335</v>
      </c>
      <c r="E30" s="47">
        <f t="shared" si="0"/>
        <v>675594</v>
      </c>
      <c r="F30" s="47">
        <f t="shared" si="0"/>
        <v>648019</v>
      </c>
      <c r="G30" s="47">
        <f t="shared" si="0"/>
        <v>5829</v>
      </c>
      <c r="H30" s="47">
        <f t="shared" si="0"/>
        <v>3116878</v>
      </c>
      <c r="I30" s="92"/>
      <c r="J30" s="92"/>
      <c r="K30" s="92"/>
      <c r="L30" s="92"/>
      <c r="M30" s="92"/>
      <c r="N30" s="92"/>
      <c r="O30" s="47"/>
    </row>
    <row r="31" spans="1:15" s="8" customFormat="1" ht="13.2" x14ac:dyDescent="0.25">
      <c r="A31" s="83" t="str">
        <f t="shared" si="0"/>
        <v>Ayrshire &amp; Arran</v>
      </c>
      <c r="B31" s="48">
        <f t="shared" si="0"/>
        <v>62393</v>
      </c>
      <c r="C31" s="48">
        <f t="shared" si="0"/>
        <v>49696</v>
      </c>
      <c r="D31" s="48">
        <f t="shared" si="0"/>
        <v>45737</v>
      </c>
      <c r="E31" s="48">
        <f t="shared" si="0"/>
        <v>38546</v>
      </c>
      <c r="F31" s="48">
        <f t="shared" si="0"/>
        <v>34613</v>
      </c>
      <c r="G31" s="48">
        <f t="shared" si="0"/>
        <v>0</v>
      </c>
      <c r="H31" s="48">
        <f t="shared" si="0"/>
        <v>230985</v>
      </c>
      <c r="I31" s="92"/>
      <c r="J31" s="92"/>
      <c r="K31" s="92"/>
      <c r="L31" s="92"/>
      <c r="M31" s="92"/>
      <c r="N31" s="92"/>
    </row>
    <row r="32" spans="1:15" s="37" customFormat="1" ht="13.2" x14ac:dyDescent="0.25">
      <c r="A32" s="82" t="str">
        <f t="shared" si="0"/>
        <v>Borders</v>
      </c>
      <c r="B32" s="47">
        <f t="shared" si="0"/>
        <v>3740</v>
      </c>
      <c r="C32" s="47">
        <f t="shared" si="0"/>
        <v>11200</v>
      </c>
      <c r="D32" s="47">
        <f t="shared" si="0"/>
        <v>28448</v>
      </c>
      <c r="E32" s="47">
        <f t="shared" si="0"/>
        <v>19725</v>
      </c>
      <c r="F32" s="47">
        <f t="shared" si="0"/>
        <v>6693</v>
      </c>
      <c r="G32" s="47">
        <f t="shared" si="0"/>
        <v>0</v>
      </c>
      <c r="H32" s="47">
        <f t="shared" si="0"/>
        <v>69806</v>
      </c>
      <c r="I32" s="92"/>
      <c r="J32" s="92"/>
      <c r="K32" s="92"/>
      <c r="L32" s="92"/>
      <c r="M32" s="92"/>
      <c r="N32" s="92"/>
    </row>
    <row r="33" spans="1:14" s="8" customFormat="1" ht="13.2" x14ac:dyDescent="0.25">
      <c r="A33" s="83" t="str">
        <f t="shared" si="0"/>
        <v>Dumfries &amp; Galloway</v>
      </c>
      <c r="B33" s="48">
        <f t="shared" si="0"/>
        <v>3812</v>
      </c>
      <c r="C33" s="48">
        <f t="shared" si="0"/>
        <v>14363</v>
      </c>
      <c r="D33" s="48">
        <f t="shared" si="0"/>
        <v>21726</v>
      </c>
      <c r="E33" s="48">
        <f t="shared" si="0"/>
        <v>9890</v>
      </c>
      <c r="F33" s="48">
        <f t="shared" si="0"/>
        <v>4844</v>
      </c>
      <c r="G33" s="48">
        <f t="shared" si="0"/>
        <v>0</v>
      </c>
      <c r="H33" s="48">
        <f t="shared" si="0"/>
        <v>54635</v>
      </c>
      <c r="I33" s="92"/>
      <c r="J33" s="92"/>
      <c r="K33" s="92"/>
      <c r="L33" s="92"/>
      <c r="M33" s="92"/>
      <c r="N33" s="92"/>
    </row>
    <row r="34" spans="1:14" s="8" customFormat="1" ht="13.2" x14ac:dyDescent="0.25">
      <c r="A34" s="82" t="str">
        <f t="shared" si="0"/>
        <v>Fife</v>
      </c>
      <c r="B34" s="47">
        <f t="shared" si="0"/>
        <v>36789</v>
      </c>
      <c r="C34" s="47">
        <f t="shared" si="0"/>
        <v>41313</v>
      </c>
      <c r="D34" s="47">
        <f t="shared" si="0"/>
        <v>39636</v>
      </c>
      <c r="E34" s="47">
        <f t="shared" si="0"/>
        <v>41562</v>
      </c>
      <c r="F34" s="47">
        <f t="shared" si="0"/>
        <v>41779</v>
      </c>
      <c r="G34" s="47">
        <f t="shared" si="0"/>
        <v>0</v>
      </c>
      <c r="H34" s="47">
        <f t="shared" si="0"/>
        <v>201079</v>
      </c>
      <c r="I34" s="92"/>
      <c r="J34" s="92"/>
      <c r="K34" s="92"/>
      <c r="L34" s="92"/>
      <c r="M34" s="92"/>
      <c r="N34" s="92"/>
    </row>
    <row r="35" spans="1:14" s="8" customFormat="1" ht="13.2" x14ac:dyDescent="0.25">
      <c r="A35" s="83" t="str">
        <f t="shared" si="0"/>
        <v>Forth Valley</v>
      </c>
      <c r="B35" s="48">
        <f t="shared" si="0"/>
        <v>29520</v>
      </c>
      <c r="C35" s="48">
        <f t="shared" si="0"/>
        <v>36021</v>
      </c>
      <c r="D35" s="48">
        <f t="shared" si="0"/>
        <v>40361</v>
      </c>
      <c r="E35" s="48">
        <f t="shared" si="0"/>
        <v>39589</v>
      </c>
      <c r="F35" s="48">
        <f t="shared" si="0"/>
        <v>45084</v>
      </c>
      <c r="G35" s="48">
        <f t="shared" si="0"/>
        <v>0</v>
      </c>
      <c r="H35" s="48">
        <f t="shared" si="0"/>
        <v>190575</v>
      </c>
      <c r="I35" s="92"/>
      <c r="J35" s="92"/>
      <c r="K35" s="92"/>
      <c r="L35" s="92"/>
      <c r="M35" s="92"/>
      <c r="N35" s="92"/>
    </row>
    <row r="36" spans="1:14" s="8" customFormat="1" ht="13.2" x14ac:dyDescent="0.25">
      <c r="A36" s="82" t="str">
        <f t="shared" si="0"/>
        <v>Grampian</v>
      </c>
      <c r="B36" s="47">
        <f t="shared" si="0"/>
        <v>15404</v>
      </c>
      <c r="C36" s="47">
        <f t="shared" si="0"/>
        <v>45380</v>
      </c>
      <c r="D36" s="47">
        <f t="shared" si="0"/>
        <v>66552</v>
      </c>
      <c r="E36" s="47">
        <f t="shared" si="0"/>
        <v>102424</v>
      </c>
      <c r="F36" s="47">
        <f t="shared" si="0"/>
        <v>94050</v>
      </c>
      <c r="G36" s="47">
        <f t="shared" si="0"/>
        <v>0</v>
      </c>
      <c r="H36" s="47">
        <f t="shared" si="0"/>
        <v>323810</v>
      </c>
      <c r="I36" s="92"/>
      <c r="J36" s="92"/>
      <c r="K36" s="92"/>
      <c r="L36" s="92"/>
      <c r="M36" s="92"/>
      <c r="N36" s="92"/>
    </row>
    <row r="37" spans="1:14" s="8" customFormat="1" ht="13.2" x14ac:dyDescent="0.25">
      <c r="A37" s="83" t="str">
        <f t="shared" si="0"/>
        <v>Greater Glasgow &amp; Clyde</v>
      </c>
      <c r="B37" s="48">
        <f t="shared" si="0"/>
        <v>229347</v>
      </c>
      <c r="C37" s="48">
        <f t="shared" si="0"/>
        <v>123989</v>
      </c>
      <c r="D37" s="48">
        <f t="shared" si="0"/>
        <v>92298</v>
      </c>
      <c r="E37" s="48">
        <f t="shared" si="0"/>
        <v>105751</v>
      </c>
      <c r="F37" s="48">
        <f t="shared" si="0"/>
        <v>150575</v>
      </c>
      <c r="G37" s="48">
        <f t="shared" si="0"/>
        <v>0</v>
      </c>
      <c r="H37" s="48">
        <f t="shared" si="0"/>
        <v>701960</v>
      </c>
      <c r="I37" s="92"/>
      <c r="J37" s="92"/>
      <c r="K37" s="92"/>
      <c r="L37" s="92"/>
      <c r="M37" s="92"/>
      <c r="N37" s="92"/>
    </row>
    <row r="38" spans="1:14" s="8" customFormat="1" ht="13.2" x14ac:dyDescent="0.25">
      <c r="A38" s="82" t="str">
        <f t="shared" si="0"/>
        <v>Highland</v>
      </c>
      <c r="B38" s="47">
        <f t="shared" si="0"/>
        <v>13108</v>
      </c>
      <c r="C38" s="47">
        <f t="shared" si="0"/>
        <v>24781</v>
      </c>
      <c r="D38" s="47">
        <f t="shared" si="0"/>
        <v>56388</v>
      </c>
      <c r="E38" s="47">
        <f t="shared" si="0"/>
        <v>45153</v>
      </c>
      <c r="F38" s="47">
        <f t="shared" si="0"/>
        <v>12364</v>
      </c>
      <c r="G38" s="47">
        <f t="shared" si="0"/>
        <v>0</v>
      </c>
      <c r="H38" s="47">
        <f t="shared" si="0"/>
        <v>151794</v>
      </c>
      <c r="I38" s="92"/>
      <c r="J38" s="92"/>
      <c r="K38" s="92"/>
      <c r="L38" s="92"/>
      <c r="M38" s="92"/>
      <c r="N38" s="92"/>
    </row>
    <row r="39" spans="1:14" s="8" customFormat="1" ht="13.2" x14ac:dyDescent="0.25">
      <c r="A39" s="83" t="str">
        <f t="shared" si="0"/>
        <v>Lanarkshire</v>
      </c>
      <c r="B39" s="48">
        <f t="shared" si="0"/>
        <v>94835</v>
      </c>
      <c r="C39" s="48">
        <f t="shared" si="0"/>
        <v>100128</v>
      </c>
      <c r="D39" s="48">
        <f t="shared" si="0"/>
        <v>70354</v>
      </c>
      <c r="E39" s="48">
        <f t="shared" si="0"/>
        <v>83005</v>
      </c>
      <c r="F39" s="48">
        <f t="shared" si="0"/>
        <v>60371</v>
      </c>
      <c r="G39" s="48">
        <f t="shared" si="0"/>
        <v>0</v>
      </c>
      <c r="H39" s="48">
        <f t="shared" si="0"/>
        <v>408693</v>
      </c>
      <c r="I39" s="92"/>
      <c r="J39" s="92"/>
      <c r="K39" s="92"/>
      <c r="L39" s="92"/>
      <c r="M39" s="92"/>
      <c r="N39" s="92"/>
    </row>
    <row r="40" spans="1:14" s="8" customFormat="1" ht="13.2" x14ac:dyDescent="0.25">
      <c r="A40" s="84" t="str">
        <f t="shared" si="0"/>
        <v>Lothian</v>
      </c>
      <c r="B40" s="49">
        <f t="shared" si="0"/>
        <v>57111</v>
      </c>
      <c r="C40" s="49">
        <f t="shared" si="0"/>
        <v>105873</v>
      </c>
      <c r="D40" s="49">
        <f t="shared" si="0"/>
        <v>84832</v>
      </c>
      <c r="E40" s="49">
        <f t="shared" si="0"/>
        <v>109020</v>
      </c>
      <c r="F40" s="49">
        <f t="shared" si="0"/>
        <v>150455</v>
      </c>
      <c r="G40" s="49">
        <f t="shared" si="0"/>
        <v>0</v>
      </c>
      <c r="H40" s="49">
        <f t="shared" si="0"/>
        <v>507291</v>
      </c>
      <c r="I40" s="92"/>
      <c r="J40" s="93"/>
      <c r="K40" s="93"/>
      <c r="L40" s="93"/>
      <c r="M40" s="93"/>
      <c r="N40" s="93"/>
    </row>
    <row r="41" spans="1:14" s="8" customFormat="1" ht="13.2" x14ac:dyDescent="0.25">
      <c r="A41" s="85" t="str">
        <f>IF(OR($B$7="(Multiple Items)",$B$7="(All)"),"N/A",A21)</f>
        <v>Orkney</v>
      </c>
      <c r="B41" s="81" t="s">
        <v>473</v>
      </c>
      <c r="C41" s="50">
        <f t="shared" ref="C41:E43" si="1">IF(OR($B$7="(Multiple Items)",$B$7="(All)"),"N/A",C21)</f>
        <v>1138</v>
      </c>
      <c r="D41" s="50">
        <f t="shared" si="1"/>
        <v>1439</v>
      </c>
      <c r="E41" s="50">
        <f t="shared" si="1"/>
        <v>6390</v>
      </c>
      <c r="F41" s="81" t="s">
        <v>473</v>
      </c>
      <c r="G41" s="50">
        <f t="shared" ref="G41:H45" si="2">IF(OR($B$7="(Multiple Items)",$B$7="(All)"),"N/A",G21)</f>
        <v>0</v>
      </c>
      <c r="H41" s="50">
        <f t="shared" si="2"/>
        <v>8967</v>
      </c>
      <c r="I41" s="92"/>
      <c r="J41" s="93"/>
      <c r="K41" s="93"/>
      <c r="L41" s="93"/>
      <c r="M41" s="92"/>
      <c r="N41" s="93"/>
    </row>
    <row r="42" spans="1:14" s="8" customFormat="1" ht="13.2" x14ac:dyDescent="0.25">
      <c r="A42" s="90" t="str">
        <f>IF(OR($B$7="(Multiple Items)",$B$7="(All)"),"N/A",A22)</f>
        <v>Shetland</v>
      </c>
      <c r="B42" s="92" t="s">
        <v>473</v>
      </c>
      <c r="C42" s="94">
        <f t="shared" si="1"/>
        <v>597</v>
      </c>
      <c r="D42" s="94">
        <f t="shared" si="1"/>
        <v>3465</v>
      </c>
      <c r="E42" s="94">
        <f t="shared" si="1"/>
        <v>5873</v>
      </c>
      <c r="F42" s="92" t="s">
        <v>473</v>
      </c>
      <c r="G42" s="94">
        <f t="shared" si="2"/>
        <v>0</v>
      </c>
      <c r="H42" s="94">
        <f t="shared" si="2"/>
        <v>9935</v>
      </c>
      <c r="I42" s="92"/>
      <c r="J42" s="93"/>
      <c r="K42" s="93"/>
      <c r="L42" s="93"/>
      <c r="M42" s="92"/>
      <c r="N42" s="93"/>
    </row>
    <row r="43" spans="1:14" s="8" customFormat="1" ht="13.2" x14ac:dyDescent="0.25">
      <c r="A43" s="85" t="str">
        <f>IF(OR($B$7="(Multiple Items)",$B$7="(All)"),"N/A",A23)</f>
        <v>Tayside</v>
      </c>
      <c r="B43" s="50">
        <f>IF(OR($B$7="(Multiple Items)",$B$7="(All)"),"N/A",B23)</f>
        <v>35705</v>
      </c>
      <c r="C43" s="50">
        <f t="shared" si="1"/>
        <v>39013</v>
      </c>
      <c r="D43" s="50">
        <f t="shared" si="1"/>
        <v>48799</v>
      </c>
      <c r="E43" s="50">
        <f t="shared" si="1"/>
        <v>68666</v>
      </c>
      <c r="F43" s="50">
        <f>IF(OR($B$7="(Multiple Items)",$B$7="(All)"),"N/A",F23)</f>
        <v>47191</v>
      </c>
      <c r="G43" s="50">
        <f t="shared" si="2"/>
        <v>0</v>
      </c>
      <c r="H43" s="50">
        <f t="shared" si="2"/>
        <v>239374</v>
      </c>
      <c r="I43" s="92"/>
      <c r="J43" s="93"/>
      <c r="K43" s="93"/>
      <c r="L43" s="93"/>
      <c r="M43" s="93"/>
      <c r="N43" s="93"/>
    </row>
    <row r="44" spans="1:14" s="8" customFormat="1" ht="13.2" x14ac:dyDescent="0.25">
      <c r="A44" s="90" t="str">
        <f>IF(OR($B$7="(Multiple Items)",$B$7="(All)"),"N/A",A24)</f>
        <v>Western Isles</v>
      </c>
      <c r="B44" s="92" t="s">
        <v>473</v>
      </c>
      <c r="C44" s="94">
        <f>IF(OR($B$7="(Multiple Items)",$B$7="(All)"),"N/A",C24)</f>
        <v>1845</v>
      </c>
      <c r="D44" s="94">
        <f>IF(OR($B$7="(Multiple Items)",$B$7="(All)"),"N/A",D24)</f>
        <v>10300</v>
      </c>
      <c r="E44" s="92" t="s">
        <v>473</v>
      </c>
      <c r="F44" s="92" t="s">
        <v>473</v>
      </c>
      <c r="G44" s="94">
        <f t="shared" si="2"/>
        <v>0</v>
      </c>
      <c r="H44" s="94">
        <f t="shared" si="2"/>
        <v>12145</v>
      </c>
      <c r="I44" s="92"/>
      <c r="J44" s="93"/>
      <c r="K44" s="93"/>
      <c r="L44" s="92"/>
      <c r="M44" s="92"/>
      <c r="N44" s="93"/>
    </row>
    <row r="45" spans="1:14" s="8" customFormat="1" ht="13.2" x14ac:dyDescent="0.25">
      <c r="A45" s="85" t="str">
        <f>IF(OR($B$7="(Multiple Items)",$B$7="(All)"),"N/A",A25)</f>
        <v>Unknown</v>
      </c>
      <c r="B45" s="50">
        <f>IF(OR($B$7="(Multiple Items)",$B$7="(All)"),"N/A",B25)</f>
        <v>0</v>
      </c>
      <c r="C45" s="50">
        <f>IF(OR($B$7="(Multiple Items)",$B$7="(All)"),"N/A",C25)</f>
        <v>0</v>
      </c>
      <c r="D45" s="50">
        <f>IF(OR($B$7="(Multiple Items)",$B$7="(All)"),"N/A",D25)</f>
        <v>0</v>
      </c>
      <c r="E45" s="50">
        <f>IF(OR($B$7="(Multiple Items)",$B$7="(All)"),"N/A",E25)</f>
        <v>0</v>
      </c>
      <c r="F45" s="50">
        <f>IF(OR($B$7="(Multiple Items)",$B$7="(All)"),"N/A",F25)</f>
        <v>0</v>
      </c>
      <c r="G45" s="50">
        <f t="shared" si="2"/>
        <v>5829</v>
      </c>
      <c r="H45" s="50">
        <f t="shared" si="2"/>
        <v>5829</v>
      </c>
      <c r="I45" s="92"/>
      <c r="J45" s="92"/>
      <c r="K45" s="92"/>
      <c r="L45" s="92"/>
      <c r="M45" s="92"/>
      <c r="N45" s="92"/>
    </row>
    <row r="46" spans="1:14" s="8" customFormat="1" ht="14.4" customHeight="1" x14ac:dyDescent="0.25">
      <c r="A46" s="5"/>
      <c r="B46" s="5"/>
      <c r="C46" s="5"/>
      <c r="D46" s="5"/>
      <c r="E46" s="5"/>
      <c r="F46" s="5"/>
      <c r="G46" s="5"/>
      <c r="H46" s="5"/>
      <c r="I46" s="27"/>
      <c r="J46" s="27"/>
      <c r="K46" s="27"/>
      <c r="L46" s="27"/>
      <c r="M46" s="27"/>
    </row>
    <row r="47" spans="1:14" s="8" customFormat="1" ht="13.2" x14ac:dyDescent="0.25">
      <c r="A47" s="5"/>
      <c r="B47" s="5"/>
      <c r="C47" s="5"/>
      <c r="D47" s="5"/>
      <c r="E47" s="5"/>
      <c r="F47" s="5"/>
      <c r="G47" s="5"/>
      <c r="H47" s="5"/>
      <c r="I47" s="27"/>
      <c r="J47" s="27"/>
      <c r="K47" s="27"/>
      <c r="L47" s="27"/>
      <c r="M47" s="27"/>
    </row>
    <row r="48" spans="1:14" s="8" customFormat="1" ht="13.2" x14ac:dyDescent="0.25">
      <c r="A48" s="51" t="s">
        <v>495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5" s="8" customFormat="1" ht="13.2" x14ac:dyDescent="0.25">
      <c r="A49" s="9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5" s="8" customFormat="1" ht="13.2" x14ac:dyDescent="0.25">
      <c r="A50"/>
      <c r="B50" s="215" t="s">
        <v>470</v>
      </c>
      <c r="C50" s="215"/>
      <c r="D50" s="215"/>
      <c r="E50" s="215"/>
      <c r="F50" s="215"/>
      <c r="G50" s="215"/>
      <c r="H50" s="5"/>
      <c r="I50" s="27"/>
      <c r="J50" s="27"/>
      <c r="K50" s="27"/>
      <c r="L50" s="27"/>
      <c r="M50" s="27"/>
    </row>
    <row r="51" spans="1:15" s="8" customFormat="1" ht="13.2" x14ac:dyDescent="0.25">
      <c r="A51" s="97" t="s">
        <v>385</v>
      </c>
      <c r="B51" s="52" t="s">
        <v>471</v>
      </c>
      <c r="C51" s="52">
        <v>2</v>
      </c>
      <c r="D51" s="52">
        <v>3</v>
      </c>
      <c r="E51" s="52">
        <v>4</v>
      </c>
      <c r="F51" s="52" t="s">
        <v>472</v>
      </c>
      <c r="G51" s="52" t="s">
        <v>85</v>
      </c>
    </row>
    <row r="52" spans="1:15" s="8" customFormat="1" ht="13.2" x14ac:dyDescent="0.25">
      <c r="A52" s="82" t="str">
        <f t="shared" ref="A52:A66" si="3">IF(OR($B$7="(Multiple Items)",$B$7="(All)"),"N/A",A30)</f>
        <v>Scotland</v>
      </c>
      <c r="B52" s="86">
        <f t="shared" ref="B52:B62" si="4">IF(OR($B$7="(Multiple Items)",$B$7="(All)"),"N/A",MIN(100,I10))</f>
        <v>55.411530845406737</v>
      </c>
      <c r="C52" s="86">
        <f t="shared" ref="C52:C62" si="5">IF(OR($B$7="(Multiple Items)",$B$7="(All)"),"N/A",MIN(100,J10))</f>
        <v>59.302834066977248</v>
      </c>
      <c r="D52" s="86">
        <f t="shared" ref="D52:D62" si="6">IF(OR($B$7="(Multiple Items)",$B$7="(All)"),"N/A",MIN(100,K10))</f>
        <v>62.070385794700471</v>
      </c>
      <c r="E52" s="86">
        <f t="shared" ref="E52:E62" si="7">IF(OR($B$7="(Multiple Items)",$B$7="(All)"),"N/A",MIN(100,L10))</f>
        <v>65.361805379529457</v>
      </c>
      <c r="F52" s="86">
        <f t="shared" ref="F52:F62" si="8">IF(OR($B$7="(Multiple Items)",$B$7="(All)"),"N/A",MIN(100,M10))</f>
        <v>65.916347690401622</v>
      </c>
      <c r="G52" s="86">
        <f t="shared" ref="G52:G62" si="9">IF(OR($B$7="(Multiple Items)",$B$7="(All)"),"N/A",MIN(100,N10))</f>
        <v>60.09582931730818</v>
      </c>
      <c r="H52" s="183"/>
      <c r="I52" s="183"/>
      <c r="J52" s="183"/>
      <c r="K52" s="183"/>
      <c r="L52" s="183"/>
      <c r="M52" s="183"/>
    </row>
    <row r="53" spans="1:15" s="8" customFormat="1" ht="13.2" x14ac:dyDescent="0.25">
      <c r="A53" s="83" t="str">
        <f t="shared" si="3"/>
        <v>Ayrshire &amp; Arran</v>
      </c>
      <c r="B53" s="87">
        <f t="shared" si="4"/>
        <v>57.4225077308202</v>
      </c>
      <c r="C53" s="87">
        <f t="shared" si="5"/>
        <v>62.158849280800503</v>
      </c>
      <c r="D53" s="87">
        <f t="shared" si="6"/>
        <v>66.603078446505805</v>
      </c>
      <c r="E53" s="87">
        <f t="shared" si="7"/>
        <v>68.721697272241045</v>
      </c>
      <c r="F53" s="87">
        <f t="shared" si="8"/>
        <v>72.048874919339724</v>
      </c>
      <c r="G53" s="87">
        <f t="shared" si="9"/>
        <v>63.912530989906138</v>
      </c>
      <c r="H53" s="183"/>
      <c r="I53" s="183"/>
      <c r="J53" s="183"/>
      <c r="K53" s="183"/>
      <c r="L53" s="183"/>
      <c r="M53" s="183"/>
    </row>
    <row r="54" spans="1:15" s="37" customFormat="1" ht="13.2" x14ac:dyDescent="0.25">
      <c r="A54" s="82" t="str">
        <f t="shared" si="3"/>
        <v>Borders</v>
      </c>
      <c r="B54" s="86">
        <f t="shared" si="4"/>
        <v>62.646566164154102</v>
      </c>
      <c r="C54" s="86">
        <f t="shared" si="5"/>
        <v>68.072691910289919</v>
      </c>
      <c r="D54" s="86">
        <f t="shared" si="6"/>
        <v>72.440223065366297</v>
      </c>
      <c r="E54" s="86">
        <f t="shared" si="7"/>
        <v>71.578909170083833</v>
      </c>
      <c r="F54" s="86">
        <f t="shared" si="8"/>
        <v>72.718383311603645</v>
      </c>
      <c r="G54" s="86">
        <f t="shared" si="9"/>
        <v>70.901427047889896</v>
      </c>
      <c r="H54" s="183"/>
      <c r="I54" s="183"/>
      <c r="J54" s="183"/>
      <c r="K54" s="183"/>
      <c r="L54" s="183"/>
      <c r="M54" s="183"/>
      <c r="N54" s="8"/>
      <c r="O54" s="8"/>
    </row>
    <row r="55" spans="1:15" s="8" customFormat="1" ht="13.2" x14ac:dyDescent="0.25">
      <c r="A55" s="83" t="str">
        <f t="shared" si="3"/>
        <v>Dumfries &amp; Galloway</v>
      </c>
      <c r="B55" s="87">
        <f t="shared" si="4"/>
        <v>47.448344535723173</v>
      </c>
      <c r="C55" s="87">
        <f t="shared" si="5"/>
        <v>52.413969273437218</v>
      </c>
      <c r="D55" s="87">
        <f t="shared" si="6"/>
        <v>59.768913342503438</v>
      </c>
      <c r="E55" s="87">
        <f t="shared" si="7"/>
        <v>62.515802781289509</v>
      </c>
      <c r="F55" s="87">
        <f t="shared" si="8"/>
        <v>66.301669860388728</v>
      </c>
      <c r="G55" s="87">
        <f t="shared" si="9"/>
        <v>57.563242127000507</v>
      </c>
      <c r="H55" s="183"/>
      <c r="I55" s="183"/>
      <c r="J55" s="183"/>
      <c r="K55" s="183"/>
      <c r="L55" s="183"/>
      <c r="M55" s="183"/>
    </row>
    <row r="56" spans="1:15" s="8" customFormat="1" ht="13.2" x14ac:dyDescent="0.25">
      <c r="A56" s="82" t="str">
        <f t="shared" si="3"/>
        <v>Fife</v>
      </c>
      <c r="B56" s="86">
        <f t="shared" si="4"/>
        <v>57.543052883487398</v>
      </c>
      <c r="C56" s="86">
        <f t="shared" si="5"/>
        <v>61.470360671348651</v>
      </c>
      <c r="D56" s="86">
        <f t="shared" si="6"/>
        <v>64.737203148988996</v>
      </c>
      <c r="E56" s="86">
        <f t="shared" si="7"/>
        <v>67.717022940563083</v>
      </c>
      <c r="F56" s="86">
        <f t="shared" si="8"/>
        <v>66.844260983648525</v>
      </c>
      <c r="G56" s="86">
        <f t="shared" si="9"/>
        <v>63.583297759648367</v>
      </c>
      <c r="H56" s="183"/>
      <c r="I56" s="183"/>
      <c r="J56" s="183"/>
      <c r="K56" s="183"/>
      <c r="L56" s="183"/>
      <c r="M56" s="183"/>
    </row>
    <row r="57" spans="1:15" s="8" customFormat="1" ht="13.2" x14ac:dyDescent="0.25">
      <c r="A57" s="83" t="str">
        <f t="shared" si="3"/>
        <v>Forth Valley</v>
      </c>
      <c r="B57" s="87">
        <f t="shared" si="4"/>
        <v>57.299248820823387</v>
      </c>
      <c r="C57" s="87">
        <f t="shared" si="5"/>
        <v>61.001879794746728</v>
      </c>
      <c r="D57" s="87">
        <f t="shared" si="6"/>
        <v>65.553029072600296</v>
      </c>
      <c r="E57" s="87">
        <f t="shared" si="7"/>
        <v>66.303237367900991</v>
      </c>
      <c r="F57" s="87">
        <f t="shared" si="8"/>
        <v>68.741328047571855</v>
      </c>
      <c r="G57" s="87">
        <f t="shared" si="9"/>
        <v>64.073468893730336</v>
      </c>
      <c r="H57" s="183"/>
      <c r="I57" s="183"/>
      <c r="J57" s="183"/>
      <c r="K57" s="183"/>
      <c r="L57" s="183"/>
      <c r="M57" s="183"/>
    </row>
    <row r="58" spans="1:15" s="8" customFormat="1" ht="13.2" x14ac:dyDescent="0.25">
      <c r="A58" s="82" t="str">
        <f t="shared" si="3"/>
        <v>Grampian</v>
      </c>
      <c r="B58" s="86">
        <f t="shared" si="4"/>
        <v>51.675668422288567</v>
      </c>
      <c r="C58" s="86">
        <f t="shared" si="5"/>
        <v>57.466315469557287</v>
      </c>
      <c r="D58" s="86">
        <f t="shared" si="6"/>
        <v>63.97569861670528</v>
      </c>
      <c r="E58" s="86">
        <f t="shared" si="7"/>
        <v>67.247503430526095</v>
      </c>
      <c r="F58" s="86">
        <f t="shared" si="8"/>
        <v>64.087712603576108</v>
      </c>
      <c r="G58" s="86">
        <f t="shared" si="9"/>
        <v>63.260820724214391</v>
      </c>
      <c r="H58" s="183"/>
      <c r="I58" s="183"/>
      <c r="J58" s="183"/>
      <c r="K58" s="183"/>
      <c r="L58" s="183"/>
      <c r="M58" s="183"/>
    </row>
    <row r="59" spans="1:15" s="8" customFormat="1" ht="13.2" x14ac:dyDescent="0.25">
      <c r="A59" s="83" t="str">
        <f t="shared" si="3"/>
        <v>Greater Glasgow &amp; Clyde</v>
      </c>
      <c r="B59" s="87">
        <f t="shared" si="4"/>
        <v>54.606818620132998</v>
      </c>
      <c r="C59" s="87">
        <f t="shared" si="5"/>
        <v>58.731384288908259</v>
      </c>
      <c r="D59" s="87">
        <f t="shared" si="6"/>
        <v>59.342651767459202</v>
      </c>
      <c r="E59" s="87">
        <f t="shared" si="7"/>
        <v>64.017022616107312</v>
      </c>
      <c r="F59" s="87">
        <f t="shared" si="8"/>
        <v>66.120547319609358</v>
      </c>
      <c r="G59" s="87">
        <f t="shared" si="9"/>
        <v>59.510174530737231</v>
      </c>
      <c r="H59" s="183"/>
      <c r="I59" s="183"/>
      <c r="J59" s="183"/>
      <c r="K59" s="183"/>
      <c r="L59" s="183"/>
      <c r="M59" s="183"/>
    </row>
    <row r="60" spans="1:15" s="8" customFormat="1" ht="13.2" x14ac:dyDescent="0.25">
      <c r="A60" s="82" t="str">
        <f t="shared" si="3"/>
        <v>Highland</v>
      </c>
      <c r="B60" s="86">
        <f t="shared" si="4"/>
        <v>51.353574926542613</v>
      </c>
      <c r="C60" s="86">
        <f t="shared" si="5"/>
        <v>54.456555179536757</v>
      </c>
      <c r="D60" s="86">
        <f t="shared" si="6"/>
        <v>56.731794675734953</v>
      </c>
      <c r="E60" s="86">
        <f t="shared" si="7"/>
        <v>58.117952942387888</v>
      </c>
      <c r="F60" s="86">
        <f t="shared" si="8"/>
        <v>59.061813318047193</v>
      </c>
      <c r="G60" s="86">
        <f t="shared" si="9"/>
        <v>56.418299876231643</v>
      </c>
      <c r="H60" s="183"/>
      <c r="I60" s="183"/>
      <c r="J60" s="183"/>
      <c r="K60" s="183"/>
      <c r="L60" s="183"/>
      <c r="M60" s="183"/>
    </row>
    <row r="61" spans="1:15" s="8" customFormat="1" ht="13.2" x14ac:dyDescent="0.25">
      <c r="A61" s="83" t="str">
        <f t="shared" si="3"/>
        <v>Lanarkshire</v>
      </c>
      <c r="B61" s="87">
        <f t="shared" si="4"/>
        <v>55.156189113580979</v>
      </c>
      <c r="C61" s="87">
        <f t="shared" si="5"/>
        <v>59.323861549217327</v>
      </c>
      <c r="D61" s="87">
        <f t="shared" si="6"/>
        <v>62.98534454202813</v>
      </c>
      <c r="E61" s="87">
        <f t="shared" si="7"/>
        <v>67.004359057152087</v>
      </c>
      <c r="F61" s="87">
        <f t="shared" si="8"/>
        <v>68.823958594587197</v>
      </c>
      <c r="G61" s="87">
        <f t="shared" si="9"/>
        <v>61.548482119460623</v>
      </c>
      <c r="H61" s="183"/>
      <c r="I61" s="183"/>
      <c r="J61" s="183"/>
      <c r="K61" s="183"/>
      <c r="L61" s="183"/>
      <c r="M61" s="183"/>
    </row>
    <row r="62" spans="1:15" s="8" customFormat="1" ht="13.2" x14ac:dyDescent="0.25">
      <c r="A62" s="84" t="str">
        <f t="shared" si="3"/>
        <v>Lothian</v>
      </c>
      <c r="B62" s="88">
        <f t="shared" si="4"/>
        <v>55.386808646824363</v>
      </c>
      <c r="C62" s="88">
        <f t="shared" si="5"/>
        <v>58.67848294897162</v>
      </c>
      <c r="D62" s="88">
        <f t="shared" si="6"/>
        <v>59.79179441636888</v>
      </c>
      <c r="E62" s="88">
        <f t="shared" si="7"/>
        <v>64.040132286165758</v>
      </c>
      <c r="F62" s="88">
        <f t="shared" si="8"/>
        <v>62.076577134133757</v>
      </c>
      <c r="G62" s="88">
        <f t="shared" si="9"/>
        <v>60.533896242130332</v>
      </c>
      <c r="H62" s="183"/>
      <c r="I62" s="183"/>
      <c r="J62" s="183"/>
      <c r="K62" s="183"/>
      <c r="L62" s="183"/>
      <c r="M62" s="183"/>
    </row>
    <row r="63" spans="1:15" s="8" customFormat="1" ht="13.2" x14ac:dyDescent="0.25">
      <c r="A63" s="85" t="str">
        <f t="shared" si="3"/>
        <v>Orkney</v>
      </c>
      <c r="B63" s="81" t="s">
        <v>473</v>
      </c>
      <c r="C63" s="89">
        <f t="shared" ref="C63:E65" si="10">IF(OR($B$7="(Multiple Items)",$B$7="(All)"),"N/A",MIN(100,J21))</f>
        <v>41.291727140783742</v>
      </c>
      <c r="D63" s="89">
        <f t="shared" si="10"/>
        <v>43.30424315377671</v>
      </c>
      <c r="E63" s="89">
        <f t="shared" si="10"/>
        <v>50.239798726314959</v>
      </c>
      <c r="F63" s="81" t="s">
        <v>473</v>
      </c>
      <c r="G63" s="89">
        <f>IF(OR($B$7="(Multiple Items)",$B$7="(All)"),"N/A",MIN(100,N21))</f>
        <v>47.701883179061603</v>
      </c>
      <c r="H63" s="183"/>
      <c r="I63" s="183"/>
      <c r="J63" s="183"/>
      <c r="K63" s="183"/>
      <c r="L63" s="183"/>
      <c r="M63" s="183"/>
    </row>
    <row r="64" spans="1:15" s="8" customFormat="1" ht="13.2" x14ac:dyDescent="0.25">
      <c r="A64" s="90" t="str">
        <f t="shared" si="3"/>
        <v>Shetland</v>
      </c>
      <c r="B64" s="92" t="s">
        <v>473</v>
      </c>
      <c r="C64" s="91">
        <f t="shared" si="10"/>
        <v>47.044917257683217</v>
      </c>
      <c r="D64" s="91">
        <f t="shared" si="10"/>
        <v>41.691733846709177</v>
      </c>
      <c r="E64" s="91">
        <f t="shared" si="10"/>
        <v>48.222349946629443</v>
      </c>
      <c r="F64" s="92" t="s">
        <v>473</v>
      </c>
      <c r="G64" s="91">
        <f>IF(OR($B$7="(Multiple Items)",$B$7="(All)"),"N/A",MIN(100,N22))</f>
        <v>45.659267429569383</v>
      </c>
      <c r="H64" s="183"/>
      <c r="I64" s="183"/>
      <c r="J64" s="183"/>
      <c r="K64" s="183"/>
      <c r="L64" s="183"/>
      <c r="M64" s="183"/>
    </row>
    <row r="65" spans="1:15" s="8" customFormat="1" ht="13.2" x14ac:dyDescent="0.25">
      <c r="A65" s="85" t="str">
        <f t="shared" si="3"/>
        <v>Tayside</v>
      </c>
      <c r="B65" s="89">
        <f>IF(OR($B$7="(Multiple Items)",$B$7="(All)"),"N/A",MIN(100,I23))</f>
        <v>58.149571675189733</v>
      </c>
      <c r="C65" s="89">
        <f t="shared" si="10"/>
        <v>63.670784848138659</v>
      </c>
      <c r="D65" s="89">
        <f t="shared" si="10"/>
        <v>67.876317912482264</v>
      </c>
      <c r="E65" s="89">
        <f t="shared" si="10"/>
        <v>69.456413991220089</v>
      </c>
      <c r="F65" s="89">
        <f>IF(OR($B$7="(Multiple Items)",$B$7="(All)"),"N/A",MIN(100,M23))</f>
        <v>72.654072945052576</v>
      </c>
      <c r="G65" s="89">
        <f>IF(OR($B$7="(Multiple Items)",$B$7="(All)"),"N/A",MIN(100,N23))</f>
        <v>66.792602348319122</v>
      </c>
      <c r="H65" s="183"/>
      <c r="I65" s="183"/>
      <c r="J65" s="183"/>
      <c r="K65" s="183"/>
      <c r="L65" s="183"/>
      <c r="M65" s="183"/>
    </row>
    <row r="66" spans="1:15" s="8" customFormat="1" ht="13.2" x14ac:dyDescent="0.25">
      <c r="A66" s="90" t="str">
        <f t="shared" si="3"/>
        <v>Western Isles</v>
      </c>
      <c r="B66" s="92" t="s">
        <v>473</v>
      </c>
      <c r="C66" s="91">
        <f>IF(OR($B$7="(Multiple Items)",$B$7="(All)"),"N/A",MIN(100,J24))</f>
        <v>49.397590361445793</v>
      </c>
      <c r="D66" s="91">
        <f>IF(OR($B$7="(Multiple Items)",$B$7="(All)"),"N/A",MIN(100,K24))</f>
        <v>51.126774545815543</v>
      </c>
      <c r="E66" s="92" t="s">
        <v>473</v>
      </c>
      <c r="F66" s="92" t="s">
        <v>473</v>
      </c>
      <c r="G66" s="91">
        <f>IF(OR($B$7="(Multiple Items)",$B$7="(All)"),"N/A",MIN(100,N24))</f>
        <v>50.856329299443082</v>
      </c>
      <c r="H66" s="183"/>
      <c r="I66" s="183"/>
      <c r="J66" s="183"/>
      <c r="K66" s="183"/>
      <c r="L66" s="183"/>
      <c r="M66" s="183"/>
    </row>
    <row r="67" spans="1:15" ht="14.4" customHeight="1" x14ac:dyDescent="0.25">
      <c r="H67" s="8"/>
      <c r="I67" s="8"/>
      <c r="J67" s="8"/>
      <c r="K67" s="8"/>
      <c r="L67" s="8"/>
      <c r="M67" s="8"/>
      <c r="N67" s="8"/>
      <c r="O67" s="8"/>
    </row>
    <row r="68" spans="1:15" ht="14.4" customHeight="1" x14ac:dyDescent="0.25">
      <c r="A68" s="13" t="s">
        <v>619</v>
      </c>
      <c r="H68" s="8"/>
      <c r="I68" s="8"/>
      <c r="J68" s="8"/>
      <c r="K68" s="8"/>
      <c r="L68" s="8"/>
      <c r="M68" s="8"/>
      <c r="N68" s="8"/>
      <c r="O68" s="8"/>
    </row>
    <row r="69" spans="1:15" ht="14.4" customHeight="1" x14ac:dyDescent="0.25">
      <c r="A69" s="13" t="s">
        <v>620</v>
      </c>
      <c r="H69" s="8"/>
      <c r="I69" s="8"/>
      <c r="J69" s="8"/>
      <c r="K69" s="8"/>
      <c r="L69" s="8"/>
      <c r="M69" s="8"/>
      <c r="N69" s="8"/>
      <c r="O69" s="8"/>
    </row>
    <row r="70" spans="1:15" ht="14.4" customHeight="1" x14ac:dyDescent="0.25">
      <c r="A70" s="98" t="s">
        <v>498</v>
      </c>
      <c r="H70" s="8"/>
      <c r="I70" s="8"/>
      <c r="J70" s="8"/>
      <c r="K70" s="8"/>
      <c r="L70" s="8"/>
      <c r="M70" s="8"/>
      <c r="N70" s="8"/>
      <c r="O70" s="8"/>
    </row>
    <row r="71" spans="1:15" ht="14.4" customHeight="1" x14ac:dyDescent="0.25">
      <c r="A71" s="98" t="s">
        <v>499</v>
      </c>
      <c r="H71" s="8"/>
      <c r="I71" s="8"/>
      <c r="J71" s="8"/>
      <c r="K71" s="8"/>
      <c r="L71" s="8"/>
      <c r="M71" s="8"/>
      <c r="N71" s="8"/>
      <c r="O71" s="8"/>
    </row>
    <row r="72" spans="1:15" ht="14.4" customHeight="1" x14ac:dyDescent="0.25">
      <c r="A72" s="13" t="s">
        <v>500</v>
      </c>
      <c r="H72" s="8"/>
      <c r="I72" s="8"/>
      <c r="J72" s="8"/>
      <c r="K72" s="8"/>
      <c r="L72" s="8"/>
      <c r="M72" s="8"/>
      <c r="N72" s="8"/>
      <c r="O72" s="8"/>
    </row>
    <row r="73" spans="1:15" ht="14.4" customHeight="1" x14ac:dyDescent="0.25">
      <c r="A73" s="13" t="s">
        <v>593</v>
      </c>
      <c r="H73" s="8"/>
      <c r="I73" s="8"/>
      <c r="J73" s="8"/>
      <c r="K73" s="8"/>
      <c r="L73" s="8"/>
      <c r="M73" s="8"/>
      <c r="N73" s="8"/>
      <c r="O73" s="8"/>
    </row>
    <row r="74" spans="1:15" ht="14.4" customHeight="1" x14ac:dyDescent="0.25">
      <c r="H74" s="8"/>
      <c r="I74" s="8"/>
      <c r="J74" s="8"/>
      <c r="K74" s="8"/>
      <c r="L74" s="8"/>
      <c r="M74" s="8"/>
      <c r="N74" s="8"/>
      <c r="O74" s="8"/>
    </row>
    <row r="75" spans="1:15" ht="14.4" customHeight="1" x14ac:dyDescent="0.25">
      <c r="H75" s="8"/>
      <c r="I75" s="8"/>
      <c r="J75" s="8"/>
      <c r="K75" s="8"/>
      <c r="L75" s="8"/>
      <c r="M75" s="8"/>
      <c r="N75" s="8"/>
      <c r="O75" s="8"/>
    </row>
  </sheetData>
  <mergeCells count="2">
    <mergeCell ref="B28:G28"/>
    <mergeCell ref="B50:G50"/>
  </mergeCells>
  <hyperlinks>
    <hyperlink ref="L1" location="Contents!A1" display="Back to contents" xr:uid="{00000000-0004-0000-1600-000000000000}"/>
  </hyperlinks>
  <pageMargins left="0.70866141732283472" right="0.70866141732283472" top="0.74803149606299213" bottom="0.74803149606299213" header="0.31496062992125984" footer="0.31496062992125984"/>
  <pageSetup paperSize="9" scale="61" orientation="portrait" r:id="rId2"/>
  <headerFooter alignWithMargins="0"/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W49"/>
  <sheetViews>
    <sheetView workbookViewId="0">
      <selection activeCell="C2" sqref="C2:W49"/>
    </sheetView>
  </sheetViews>
  <sheetFormatPr defaultRowHeight="13.2" x14ac:dyDescent="0.25"/>
  <sheetData>
    <row r="1" spans="1:23" s="70" customFormat="1" ht="14.4" x14ac:dyDescent="0.3">
      <c r="A1" s="70" t="s">
        <v>483</v>
      </c>
      <c r="B1" s="70" t="s">
        <v>447</v>
      </c>
      <c r="C1" s="70" t="s">
        <v>695</v>
      </c>
      <c r="D1" s="70" t="s">
        <v>696</v>
      </c>
      <c r="E1" s="70" t="s">
        <v>697</v>
      </c>
      <c r="F1" s="70" t="s">
        <v>698</v>
      </c>
      <c r="G1" s="70" t="s">
        <v>699</v>
      </c>
      <c r="H1" s="70" t="s">
        <v>700</v>
      </c>
      <c r="I1" s="70" t="s">
        <v>701</v>
      </c>
      <c r="J1" s="70" t="s">
        <v>702</v>
      </c>
      <c r="K1" s="70" t="s">
        <v>703</v>
      </c>
      <c r="L1" s="70" t="s">
        <v>704</v>
      </c>
      <c r="M1" s="70" t="s">
        <v>705</v>
      </c>
      <c r="N1" s="70" t="s">
        <v>706</v>
      </c>
      <c r="O1" s="70" t="s">
        <v>707</v>
      </c>
      <c r="P1" s="70" t="s">
        <v>708</v>
      </c>
      <c r="Q1" s="70" t="s">
        <v>709</v>
      </c>
      <c r="R1" s="70" t="s">
        <v>710</v>
      </c>
      <c r="S1" s="70" t="s">
        <v>711</v>
      </c>
      <c r="T1" s="70" t="s">
        <v>712</v>
      </c>
      <c r="U1" s="70" t="s">
        <v>713</v>
      </c>
      <c r="V1" s="70" t="s">
        <v>714</v>
      </c>
      <c r="W1" s="70" t="s">
        <v>715</v>
      </c>
    </row>
    <row r="2" spans="1:23" x14ac:dyDescent="0.25">
      <c r="A2" t="s">
        <v>398</v>
      </c>
      <c r="B2" t="s">
        <v>400</v>
      </c>
      <c r="C2">
        <v>89214</v>
      </c>
      <c r="D2">
        <v>67228</v>
      </c>
      <c r="E2">
        <v>57197</v>
      </c>
      <c r="F2">
        <v>47427</v>
      </c>
      <c r="G2">
        <v>41142</v>
      </c>
      <c r="H2">
        <v>0</v>
      </c>
      <c r="I2">
        <v>302208</v>
      </c>
      <c r="J2">
        <v>47736</v>
      </c>
      <c r="K2">
        <v>39422</v>
      </c>
      <c r="L2">
        <v>36059</v>
      </c>
      <c r="M2">
        <v>31092</v>
      </c>
      <c r="N2">
        <v>28486</v>
      </c>
      <c r="O2">
        <v>0</v>
      </c>
      <c r="P2">
        <v>182795</v>
      </c>
      <c r="Q2">
        <v>53.507297060999392</v>
      </c>
      <c r="R2">
        <v>58.639257452252039</v>
      </c>
      <c r="S2">
        <v>63.04351626833575</v>
      </c>
      <c r="T2">
        <v>65.557593775697384</v>
      </c>
      <c r="U2">
        <v>69.238248019055959</v>
      </c>
      <c r="W2">
        <v>60.486486128758997</v>
      </c>
    </row>
    <row r="3" spans="1:23" x14ac:dyDescent="0.25">
      <c r="A3" t="s">
        <v>397</v>
      </c>
      <c r="B3" t="s">
        <v>400</v>
      </c>
      <c r="C3">
        <v>19442</v>
      </c>
      <c r="D3">
        <v>12722</v>
      </c>
      <c r="E3">
        <v>11474</v>
      </c>
      <c r="F3">
        <v>8663</v>
      </c>
      <c r="G3">
        <v>6899</v>
      </c>
      <c r="H3">
        <v>0</v>
      </c>
      <c r="I3">
        <v>59200</v>
      </c>
      <c r="J3">
        <v>14657</v>
      </c>
      <c r="K3">
        <v>10274</v>
      </c>
      <c r="L3">
        <v>9678</v>
      </c>
      <c r="M3">
        <v>7454</v>
      </c>
      <c r="N3">
        <v>6127</v>
      </c>
      <c r="O3">
        <v>0</v>
      </c>
      <c r="P3">
        <v>48190</v>
      </c>
      <c r="Q3">
        <v>75.388334533484212</v>
      </c>
      <c r="R3">
        <v>80.757742493318659</v>
      </c>
      <c r="S3">
        <v>84.347219801289867</v>
      </c>
      <c r="T3">
        <v>86.044095578898762</v>
      </c>
      <c r="U3">
        <v>88.809972459776773</v>
      </c>
      <c r="W3">
        <v>81.402027027027032</v>
      </c>
    </row>
    <row r="4" spans="1:23" x14ac:dyDescent="0.25">
      <c r="A4" t="s">
        <v>85</v>
      </c>
      <c r="B4" t="s">
        <v>400</v>
      </c>
      <c r="C4">
        <v>108656</v>
      </c>
      <c r="D4">
        <v>79950</v>
      </c>
      <c r="E4">
        <v>68671</v>
      </c>
      <c r="F4">
        <v>56090</v>
      </c>
      <c r="G4">
        <v>48041</v>
      </c>
      <c r="H4">
        <v>0</v>
      </c>
      <c r="I4">
        <v>361408</v>
      </c>
      <c r="J4">
        <v>62393</v>
      </c>
      <c r="K4">
        <v>49696</v>
      </c>
      <c r="L4">
        <v>45737</v>
      </c>
      <c r="M4">
        <v>38546</v>
      </c>
      <c r="N4">
        <v>34613</v>
      </c>
      <c r="O4">
        <v>0</v>
      </c>
      <c r="P4">
        <v>230985</v>
      </c>
      <c r="Q4">
        <v>57.4225077308202</v>
      </c>
      <c r="R4">
        <v>62.158849280800503</v>
      </c>
      <c r="S4">
        <v>66.603078446505805</v>
      </c>
      <c r="T4">
        <v>68.721697272241045</v>
      </c>
      <c r="U4">
        <v>72.048874919339724</v>
      </c>
      <c r="W4">
        <v>63.912530989906138</v>
      </c>
    </row>
    <row r="5" spans="1:23" x14ac:dyDescent="0.25">
      <c r="A5" t="s">
        <v>398</v>
      </c>
      <c r="B5" t="s">
        <v>401</v>
      </c>
      <c r="C5">
        <v>4661</v>
      </c>
      <c r="D5">
        <v>13744</v>
      </c>
      <c r="E5">
        <v>32228</v>
      </c>
      <c r="F5">
        <v>22774</v>
      </c>
      <c r="G5">
        <v>7418</v>
      </c>
      <c r="H5">
        <v>0</v>
      </c>
      <c r="I5">
        <v>80825</v>
      </c>
      <c r="J5">
        <v>2707</v>
      </c>
      <c r="K5">
        <v>8980</v>
      </c>
      <c r="L5">
        <v>22326</v>
      </c>
      <c r="M5">
        <v>15564</v>
      </c>
      <c r="N5">
        <v>5104</v>
      </c>
      <c r="O5">
        <v>0</v>
      </c>
      <c r="P5">
        <v>54681</v>
      </c>
      <c r="Q5">
        <v>58.077665736966317</v>
      </c>
      <c r="R5">
        <v>65.337601862630962</v>
      </c>
      <c r="S5">
        <v>69.275164453270449</v>
      </c>
      <c r="T5">
        <v>68.341090717484846</v>
      </c>
      <c r="U5">
        <v>68.805607980587766</v>
      </c>
      <c r="W5">
        <v>67.653572533250852</v>
      </c>
    </row>
    <row r="6" spans="1:23" x14ac:dyDescent="0.25">
      <c r="A6" t="s">
        <v>397</v>
      </c>
      <c r="B6" t="s">
        <v>401</v>
      </c>
      <c r="C6">
        <v>1309</v>
      </c>
      <c r="D6">
        <v>2709</v>
      </c>
      <c r="E6">
        <v>7043</v>
      </c>
      <c r="F6">
        <v>4783</v>
      </c>
      <c r="G6">
        <v>1786</v>
      </c>
      <c r="H6">
        <v>0</v>
      </c>
      <c r="I6">
        <v>17630</v>
      </c>
      <c r="J6">
        <v>1033</v>
      </c>
      <c r="K6">
        <v>2220</v>
      </c>
      <c r="L6">
        <v>6122</v>
      </c>
      <c r="M6">
        <v>4161</v>
      </c>
      <c r="N6">
        <v>1589</v>
      </c>
      <c r="O6">
        <v>0</v>
      </c>
      <c r="P6">
        <v>15125</v>
      </c>
      <c r="Q6">
        <v>78.915202444614209</v>
      </c>
      <c r="R6">
        <v>81.949058693244737</v>
      </c>
      <c r="S6">
        <v>86.923186142268918</v>
      </c>
      <c r="T6">
        <v>86.995609450135902</v>
      </c>
      <c r="U6">
        <v>88.969764837625974</v>
      </c>
      <c r="W6">
        <v>85.791264889393076</v>
      </c>
    </row>
    <row r="7" spans="1:23" x14ac:dyDescent="0.25">
      <c r="A7" t="s">
        <v>85</v>
      </c>
      <c r="B7" t="s">
        <v>401</v>
      </c>
      <c r="C7">
        <v>5970</v>
      </c>
      <c r="D7">
        <v>16453</v>
      </c>
      <c r="E7">
        <v>39271</v>
      </c>
      <c r="F7">
        <v>27557</v>
      </c>
      <c r="G7">
        <v>9204</v>
      </c>
      <c r="H7">
        <v>0</v>
      </c>
      <c r="I7">
        <v>98455</v>
      </c>
      <c r="J7">
        <v>3740</v>
      </c>
      <c r="K7">
        <v>11200</v>
      </c>
      <c r="L7">
        <v>28448</v>
      </c>
      <c r="M7">
        <v>19725</v>
      </c>
      <c r="N7">
        <v>6693</v>
      </c>
      <c r="O7">
        <v>0</v>
      </c>
      <c r="P7">
        <v>69806</v>
      </c>
      <c r="Q7">
        <v>62.646566164154102</v>
      </c>
      <c r="R7">
        <v>68.072691910289919</v>
      </c>
      <c r="S7">
        <v>72.440223065366297</v>
      </c>
      <c r="T7">
        <v>71.578909170083833</v>
      </c>
      <c r="U7">
        <v>72.718383311603645</v>
      </c>
      <c r="W7">
        <v>70.901427047889896</v>
      </c>
    </row>
    <row r="8" spans="1:23" x14ac:dyDescent="0.25">
      <c r="A8" t="s">
        <v>398</v>
      </c>
      <c r="B8" t="s">
        <v>402</v>
      </c>
      <c r="C8">
        <v>6049</v>
      </c>
      <c r="D8">
        <v>22026</v>
      </c>
      <c r="E8">
        <v>28698</v>
      </c>
      <c r="F8">
        <v>12711</v>
      </c>
      <c r="G8">
        <v>5148</v>
      </c>
      <c r="H8">
        <v>0</v>
      </c>
      <c r="I8">
        <v>74632</v>
      </c>
      <c r="J8">
        <v>2559</v>
      </c>
      <c r="K8">
        <v>10306</v>
      </c>
      <c r="L8">
        <v>15419</v>
      </c>
      <c r="M8">
        <v>7235</v>
      </c>
      <c r="N8">
        <v>3015</v>
      </c>
      <c r="O8">
        <v>0</v>
      </c>
      <c r="P8">
        <v>38534</v>
      </c>
      <c r="Q8">
        <v>42.304513142668213</v>
      </c>
      <c r="R8">
        <v>46.79015708707891</v>
      </c>
      <c r="S8">
        <v>53.728482821102517</v>
      </c>
      <c r="T8">
        <v>56.919203839194402</v>
      </c>
      <c r="U8">
        <v>58.566433566433567</v>
      </c>
      <c r="W8">
        <v>51.632007717869008</v>
      </c>
    </row>
    <row r="9" spans="1:23" x14ac:dyDescent="0.25">
      <c r="A9" t="s">
        <v>397</v>
      </c>
      <c r="B9" t="s">
        <v>402</v>
      </c>
      <c r="C9">
        <v>1985</v>
      </c>
      <c r="D9">
        <v>5377</v>
      </c>
      <c r="E9">
        <v>7652</v>
      </c>
      <c r="F9">
        <v>3109</v>
      </c>
      <c r="G9">
        <v>2158</v>
      </c>
      <c r="H9">
        <v>0</v>
      </c>
      <c r="I9">
        <v>20281</v>
      </c>
      <c r="J9">
        <v>1253</v>
      </c>
      <c r="K9">
        <v>4057</v>
      </c>
      <c r="L9">
        <v>6307</v>
      </c>
      <c r="M9">
        <v>2655</v>
      </c>
      <c r="N9">
        <v>1829</v>
      </c>
      <c r="O9">
        <v>0</v>
      </c>
      <c r="P9">
        <v>16101</v>
      </c>
      <c r="Q9">
        <v>63.123425692695207</v>
      </c>
      <c r="R9">
        <v>75.450994978612613</v>
      </c>
      <c r="S9">
        <v>82.422895974908528</v>
      </c>
      <c r="T9">
        <v>85.397233837246702</v>
      </c>
      <c r="U9">
        <v>84.754402224281748</v>
      </c>
      <c r="W9">
        <v>79.389576450865349</v>
      </c>
    </row>
    <row r="10" spans="1:23" x14ac:dyDescent="0.25">
      <c r="A10" t="s">
        <v>85</v>
      </c>
      <c r="B10" t="s">
        <v>402</v>
      </c>
      <c r="C10">
        <v>8034</v>
      </c>
      <c r="D10">
        <v>27403</v>
      </c>
      <c r="E10">
        <v>36350</v>
      </c>
      <c r="F10">
        <v>15820</v>
      </c>
      <c r="G10">
        <v>7306</v>
      </c>
      <c r="H10">
        <v>0</v>
      </c>
      <c r="I10">
        <v>94913</v>
      </c>
      <c r="J10">
        <v>3812</v>
      </c>
      <c r="K10">
        <v>14363</v>
      </c>
      <c r="L10">
        <v>21726</v>
      </c>
      <c r="M10">
        <v>9890</v>
      </c>
      <c r="N10">
        <v>4844</v>
      </c>
      <c r="O10">
        <v>0</v>
      </c>
      <c r="P10">
        <v>54635</v>
      </c>
      <c r="Q10">
        <v>47.448344535723173</v>
      </c>
      <c r="R10">
        <v>52.413969273437218</v>
      </c>
      <c r="S10">
        <v>59.768913342503438</v>
      </c>
      <c r="T10">
        <v>62.515802781289509</v>
      </c>
      <c r="U10">
        <v>66.301669860388728</v>
      </c>
      <c r="W10">
        <v>57.563242127000507</v>
      </c>
    </row>
    <row r="11" spans="1:23" x14ac:dyDescent="0.25">
      <c r="A11" t="s">
        <v>398</v>
      </c>
      <c r="B11" t="s">
        <v>403</v>
      </c>
      <c r="C11">
        <v>50519</v>
      </c>
      <c r="D11">
        <v>54081</v>
      </c>
      <c r="E11">
        <v>49595</v>
      </c>
      <c r="F11">
        <v>50259</v>
      </c>
      <c r="G11">
        <v>50252</v>
      </c>
      <c r="H11">
        <v>0</v>
      </c>
      <c r="I11">
        <v>254706</v>
      </c>
      <c r="J11">
        <v>27103</v>
      </c>
      <c r="K11">
        <v>31126</v>
      </c>
      <c r="L11">
        <v>30253</v>
      </c>
      <c r="M11">
        <v>32066</v>
      </c>
      <c r="N11">
        <v>31376</v>
      </c>
      <c r="O11">
        <v>0</v>
      </c>
      <c r="P11">
        <v>151924</v>
      </c>
      <c r="Q11">
        <v>53.649122112472533</v>
      </c>
      <c r="R11">
        <v>57.554409127050157</v>
      </c>
      <c r="S11">
        <v>61.000100816614577</v>
      </c>
      <c r="T11">
        <v>63.80150818758829</v>
      </c>
      <c r="U11">
        <v>62.437315927724271</v>
      </c>
      <c r="W11">
        <v>59.646808477224717</v>
      </c>
    </row>
    <row r="12" spans="1:23" x14ac:dyDescent="0.25">
      <c r="A12" t="s">
        <v>397</v>
      </c>
      <c r="B12" t="s">
        <v>403</v>
      </c>
      <c r="C12">
        <v>13414</v>
      </c>
      <c r="D12">
        <v>13127</v>
      </c>
      <c r="E12">
        <v>11631</v>
      </c>
      <c r="F12">
        <v>11117</v>
      </c>
      <c r="G12">
        <v>12250</v>
      </c>
      <c r="H12">
        <v>0</v>
      </c>
      <c r="I12">
        <v>61539</v>
      </c>
      <c r="J12">
        <v>9686</v>
      </c>
      <c r="K12">
        <v>10187</v>
      </c>
      <c r="L12">
        <v>9383</v>
      </c>
      <c r="M12">
        <v>9496</v>
      </c>
      <c r="N12">
        <v>10403</v>
      </c>
      <c r="O12">
        <v>0</v>
      </c>
      <c r="P12">
        <v>49155</v>
      </c>
      <c r="Q12">
        <v>72.208140748471749</v>
      </c>
      <c r="R12">
        <v>77.603412813285601</v>
      </c>
      <c r="S12">
        <v>80.672341157252177</v>
      </c>
      <c r="T12">
        <v>85.418728074120722</v>
      </c>
      <c r="U12">
        <v>84.922448979591834</v>
      </c>
      <c r="W12">
        <v>79.876176083459271</v>
      </c>
    </row>
    <row r="13" spans="1:23" x14ac:dyDescent="0.25">
      <c r="A13" t="s">
        <v>85</v>
      </c>
      <c r="B13" t="s">
        <v>403</v>
      </c>
      <c r="C13">
        <v>63933</v>
      </c>
      <c r="D13">
        <v>67208</v>
      </c>
      <c r="E13">
        <v>61226</v>
      </c>
      <c r="F13">
        <v>61376</v>
      </c>
      <c r="G13">
        <v>62502</v>
      </c>
      <c r="H13">
        <v>0</v>
      </c>
      <c r="I13">
        <v>316245</v>
      </c>
      <c r="J13">
        <v>36789</v>
      </c>
      <c r="K13">
        <v>41313</v>
      </c>
      <c r="L13">
        <v>39636</v>
      </c>
      <c r="M13">
        <v>41562</v>
      </c>
      <c r="N13">
        <v>41779</v>
      </c>
      <c r="O13">
        <v>0</v>
      </c>
      <c r="P13">
        <v>201079</v>
      </c>
      <c r="Q13">
        <v>57.543052883487398</v>
      </c>
      <c r="R13">
        <v>61.470360671348651</v>
      </c>
      <c r="S13">
        <v>64.737203148988996</v>
      </c>
      <c r="T13">
        <v>67.717022940563083</v>
      </c>
      <c r="U13">
        <v>66.844260983648525</v>
      </c>
      <c r="W13">
        <v>63.583297759648367</v>
      </c>
    </row>
    <row r="14" spans="1:23" x14ac:dyDescent="0.25">
      <c r="A14" t="s">
        <v>398</v>
      </c>
      <c r="B14" t="s">
        <v>404</v>
      </c>
      <c r="C14">
        <v>41994</v>
      </c>
      <c r="D14">
        <v>49105</v>
      </c>
      <c r="E14">
        <v>51182</v>
      </c>
      <c r="F14">
        <v>49528</v>
      </c>
      <c r="G14">
        <v>54475</v>
      </c>
      <c r="H14">
        <v>0</v>
      </c>
      <c r="I14">
        <v>246284</v>
      </c>
      <c r="J14">
        <v>22346</v>
      </c>
      <c r="K14">
        <v>28143</v>
      </c>
      <c r="L14">
        <v>31786</v>
      </c>
      <c r="M14">
        <v>30938</v>
      </c>
      <c r="N14">
        <v>35318</v>
      </c>
      <c r="O14">
        <v>0</v>
      </c>
      <c r="P14">
        <v>148531</v>
      </c>
      <c r="Q14">
        <v>53.212363671000617</v>
      </c>
      <c r="R14">
        <v>57.311882700336007</v>
      </c>
      <c r="S14">
        <v>62.103864639912473</v>
      </c>
      <c r="T14">
        <v>62.465675981263132</v>
      </c>
      <c r="U14">
        <v>64.833409821018819</v>
      </c>
      <c r="W14">
        <v>60.308830455896448</v>
      </c>
    </row>
    <row r="15" spans="1:23" x14ac:dyDescent="0.25">
      <c r="A15" t="s">
        <v>397</v>
      </c>
      <c r="B15" t="s">
        <v>404</v>
      </c>
      <c r="C15">
        <v>9525</v>
      </c>
      <c r="D15">
        <v>9944</v>
      </c>
      <c r="E15">
        <v>10388</v>
      </c>
      <c r="F15">
        <v>10181</v>
      </c>
      <c r="G15">
        <v>11110</v>
      </c>
      <c r="H15">
        <v>0</v>
      </c>
      <c r="I15">
        <v>51148</v>
      </c>
      <c r="J15">
        <v>7174</v>
      </c>
      <c r="K15">
        <v>7878</v>
      </c>
      <c r="L15">
        <v>8575</v>
      </c>
      <c r="M15">
        <v>8651</v>
      </c>
      <c r="N15">
        <v>9766</v>
      </c>
      <c r="O15">
        <v>0</v>
      </c>
      <c r="P15">
        <v>42044</v>
      </c>
      <c r="Q15">
        <v>75.317585301837269</v>
      </c>
      <c r="R15">
        <v>79.223652453740954</v>
      </c>
      <c r="S15">
        <v>82.547169811320757</v>
      </c>
      <c r="T15">
        <v>84.972006679108148</v>
      </c>
      <c r="U15">
        <v>87.902790279027897</v>
      </c>
      <c r="W15">
        <v>82.200672558066785</v>
      </c>
    </row>
    <row r="16" spans="1:23" x14ac:dyDescent="0.25">
      <c r="A16" t="s">
        <v>85</v>
      </c>
      <c r="B16" t="s">
        <v>404</v>
      </c>
      <c r="C16">
        <v>51519</v>
      </c>
      <c r="D16">
        <v>59049</v>
      </c>
      <c r="E16">
        <v>61570</v>
      </c>
      <c r="F16">
        <v>59709</v>
      </c>
      <c r="G16">
        <v>65585</v>
      </c>
      <c r="H16">
        <v>0</v>
      </c>
      <c r="I16">
        <v>297432</v>
      </c>
      <c r="J16">
        <v>29520</v>
      </c>
      <c r="K16">
        <v>36021</v>
      </c>
      <c r="L16">
        <v>40361</v>
      </c>
      <c r="M16">
        <v>39589</v>
      </c>
      <c r="N16">
        <v>45084</v>
      </c>
      <c r="O16">
        <v>0</v>
      </c>
      <c r="P16">
        <v>190575</v>
      </c>
      <c r="Q16">
        <v>57.299248820823387</v>
      </c>
      <c r="R16">
        <v>61.001879794746728</v>
      </c>
      <c r="S16">
        <v>65.553029072600296</v>
      </c>
      <c r="T16">
        <v>66.303237367900991</v>
      </c>
      <c r="U16">
        <v>68.741328047571855</v>
      </c>
      <c r="W16">
        <v>64.073468893730336</v>
      </c>
    </row>
    <row r="17" spans="1:23" x14ac:dyDescent="0.25">
      <c r="A17" t="s">
        <v>398</v>
      </c>
      <c r="B17" t="s">
        <v>405</v>
      </c>
      <c r="C17">
        <v>24448</v>
      </c>
      <c r="D17">
        <v>64784</v>
      </c>
      <c r="E17">
        <v>85323</v>
      </c>
      <c r="F17">
        <v>120754</v>
      </c>
      <c r="G17">
        <v>116897</v>
      </c>
      <c r="H17">
        <v>0</v>
      </c>
      <c r="I17">
        <v>412206</v>
      </c>
      <c r="J17">
        <v>11707</v>
      </c>
      <c r="K17">
        <v>34535</v>
      </c>
      <c r="L17">
        <v>51100</v>
      </c>
      <c r="M17">
        <v>75656</v>
      </c>
      <c r="N17">
        <v>69337</v>
      </c>
      <c r="O17">
        <v>0</v>
      </c>
      <c r="P17">
        <v>242335</v>
      </c>
      <c r="Q17">
        <v>47.88530759162304</v>
      </c>
      <c r="R17">
        <v>53.307915534699923</v>
      </c>
      <c r="S17">
        <v>59.89006481253589</v>
      </c>
      <c r="T17">
        <v>62.652997002169698</v>
      </c>
      <c r="U17">
        <v>59.314610297954609</v>
      </c>
      <c r="W17">
        <v>58.789779867347882</v>
      </c>
    </row>
    <row r="18" spans="1:23" x14ac:dyDescent="0.25">
      <c r="A18" t="s">
        <v>397</v>
      </c>
      <c r="B18" t="s">
        <v>405</v>
      </c>
      <c r="C18">
        <v>5361</v>
      </c>
      <c r="D18">
        <v>14184</v>
      </c>
      <c r="E18">
        <v>18704</v>
      </c>
      <c r="F18">
        <v>31555</v>
      </c>
      <c r="G18">
        <v>29855</v>
      </c>
      <c r="H18">
        <v>0</v>
      </c>
      <c r="I18">
        <v>99659</v>
      </c>
      <c r="J18">
        <v>3697</v>
      </c>
      <c r="K18">
        <v>10845</v>
      </c>
      <c r="L18">
        <v>15452</v>
      </c>
      <c r="M18">
        <v>26768</v>
      </c>
      <c r="N18">
        <v>24713</v>
      </c>
      <c r="O18">
        <v>0</v>
      </c>
      <c r="P18">
        <v>81475</v>
      </c>
      <c r="Q18">
        <v>68.961014736056711</v>
      </c>
      <c r="R18">
        <v>76.459390862944161</v>
      </c>
      <c r="S18">
        <v>82.613344739093236</v>
      </c>
      <c r="T18">
        <v>84.829662494057999</v>
      </c>
      <c r="U18">
        <v>82.776754312510462</v>
      </c>
      <c r="W18">
        <v>81.753780391133759</v>
      </c>
    </row>
    <row r="19" spans="1:23" x14ac:dyDescent="0.25">
      <c r="A19" t="s">
        <v>85</v>
      </c>
      <c r="B19" t="s">
        <v>405</v>
      </c>
      <c r="C19">
        <v>29809</v>
      </c>
      <c r="D19">
        <v>78968</v>
      </c>
      <c r="E19">
        <v>104027</v>
      </c>
      <c r="F19">
        <v>152309</v>
      </c>
      <c r="G19">
        <v>146752</v>
      </c>
      <c r="H19">
        <v>0</v>
      </c>
      <c r="I19">
        <v>511865</v>
      </c>
      <c r="J19">
        <v>15404</v>
      </c>
      <c r="K19">
        <v>45380</v>
      </c>
      <c r="L19">
        <v>66552</v>
      </c>
      <c r="M19">
        <v>102424</v>
      </c>
      <c r="N19">
        <v>94050</v>
      </c>
      <c r="O19">
        <v>0</v>
      </c>
      <c r="P19">
        <v>323810</v>
      </c>
      <c r="Q19">
        <v>51.675668422288567</v>
      </c>
      <c r="R19">
        <v>57.466315469557287</v>
      </c>
      <c r="S19">
        <v>63.97569861670528</v>
      </c>
      <c r="T19">
        <v>67.247503430526095</v>
      </c>
      <c r="U19">
        <v>64.087712603576108</v>
      </c>
      <c r="W19">
        <v>63.260820724214391</v>
      </c>
    </row>
    <row r="20" spans="1:23" x14ac:dyDescent="0.25">
      <c r="A20" t="s">
        <v>398</v>
      </c>
      <c r="B20" t="s">
        <v>406</v>
      </c>
      <c r="C20">
        <v>342428</v>
      </c>
      <c r="D20">
        <v>176076</v>
      </c>
      <c r="E20">
        <v>132398</v>
      </c>
      <c r="F20">
        <v>137632</v>
      </c>
      <c r="G20">
        <v>187369</v>
      </c>
      <c r="H20">
        <v>0</v>
      </c>
      <c r="I20">
        <v>975903</v>
      </c>
      <c r="J20">
        <v>172327</v>
      </c>
      <c r="K20">
        <v>96632</v>
      </c>
      <c r="L20">
        <v>73809</v>
      </c>
      <c r="M20">
        <v>82531</v>
      </c>
      <c r="N20">
        <v>115372</v>
      </c>
      <c r="O20">
        <v>0</v>
      </c>
      <c r="P20">
        <v>540671</v>
      </c>
      <c r="Q20">
        <v>50.325031831509108</v>
      </c>
      <c r="R20">
        <v>54.880846907017421</v>
      </c>
      <c r="S20">
        <v>55.747820964062903</v>
      </c>
      <c r="T20">
        <v>59.964979074633803</v>
      </c>
      <c r="U20">
        <v>61.574753561154729</v>
      </c>
      <c r="W20">
        <v>55.402125006276243</v>
      </c>
    </row>
    <row r="21" spans="1:23" x14ac:dyDescent="0.25">
      <c r="A21" t="s">
        <v>397</v>
      </c>
      <c r="B21" t="s">
        <v>406</v>
      </c>
      <c r="C21">
        <v>77569</v>
      </c>
      <c r="D21">
        <v>35036</v>
      </c>
      <c r="E21">
        <v>23136</v>
      </c>
      <c r="F21">
        <v>27560</v>
      </c>
      <c r="G21">
        <v>40359</v>
      </c>
      <c r="H21">
        <v>0</v>
      </c>
      <c r="I21">
        <v>203660</v>
      </c>
      <c r="J21">
        <v>57020</v>
      </c>
      <c r="K21">
        <v>27357</v>
      </c>
      <c r="L21">
        <v>18489</v>
      </c>
      <c r="M21">
        <v>23220</v>
      </c>
      <c r="N21">
        <v>35203</v>
      </c>
      <c r="O21">
        <v>0</v>
      </c>
      <c r="P21">
        <v>161289</v>
      </c>
      <c r="Q21">
        <v>73.508747051012648</v>
      </c>
      <c r="R21">
        <v>78.082543669368647</v>
      </c>
      <c r="S21">
        <v>79.914419087136935</v>
      </c>
      <c r="T21">
        <v>84.252539912917271</v>
      </c>
      <c r="U21">
        <v>87.224658688272754</v>
      </c>
      <c r="W21">
        <v>79.195227339683782</v>
      </c>
    </row>
    <row r="22" spans="1:23" x14ac:dyDescent="0.25">
      <c r="A22" t="s">
        <v>85</v>
      </c>
      <c r="B22" t="s">
        <v>406</v>
      </c>
      <c r="C22">
        <v>419997</v>
      </c>
      <c r="D22">
        <v>211112</v>
      </c>
      <c r="E22">
        <v>155534</v>
      </c>
      <c r="F22">
        <v>165192</v>
      </c>
      <c r="G22">
        <v>227728</v>
      </c>
      <c r="H22">
        <v>0</v>
      </c>
      <c r="I22">
        <v>1179563</v>
      </c>
      <c r="J22">
        <v>229347</v>
      </c>
      <c r="K22">
        <v>123989</v>
      </c>
      <c r="L22">
        <v>92298</v>
      </c>
      <c r="M22">
        <v>105751</v>
      </c>
      <c r="N22">
        <v>150575</v>
      </c>
      <c r="O22">
        <v>0</v>
      </c>
      <c r="P22">
        <v>701960</v>
      </c>
      <c r="Q22">
        <v>54.606818620132998</v>
      </c>
      <c r="R22">
        <v>58.731384288908259</v>
      </c>
      <c r="S22">
        <v>59.342651767459202</v>
      </c>
      <c r="T22">
        <v>64.017022616107312</v>
      </c>
      <c r="U22">
        <v>66.120547319609358</v>
      </c>
      <c r="W22">
        <v>59.510174530737231</v>
      </c>
    </row>
    <row r="23" spans="1:23" x14ac:dyDescent="0.25">
      <c r="A23" t="s">
        <v>398</v>
      </c>
      <c r="B23" t="s">
        <v>407</v>
      </c>
      <c r="C23">
        <v>20419</v>
      </c>
      <c r="D23">
        <v>37365</v>
      </c>
      <c r="E23">
        <v>82075</v>
      </c>
      <c r="F23">
        <v>63166</v>
      </c>
      <c r="G23">
        <v>17490</v>
      </c>
      <c r="H23">
        <v>0</v>
      </c>
      <c r="I23">
        <v>220515</v>
      </c>
      <c r="J23">
        <v>9624</v>
      </c>
      <c r="K23">
        <v>18750</v>
      </c>
      <c r="L23">
        <v>42917</v>
      </c>
      <c r="M23">
        <v>33415</v>
      </c>
      <c r="N23">
        <v>9470</v>
      </c>
      <c r="O23">
        <v>0</v>
      </c>
      <c r="P23">
        <v>114176</v>
      </c>
      <c r="Q23">
        <v>47.132572603947303</v>
      </c>
      <c r="R23">
        <v>50.180650341228421</v>
      </c>
      <c r="S23">
        <v>52.289978678038381</v>
      </c>
      <c r="T23">
        <v>52.900294462210681</v>
      </c>
      <c r="U23">
        <v>54.145225843339048</v>
      </c>
      <c r="W23">
        <v>51.776976622905472</v>
      </c>
    </row>
    <row r="24" spans="1:23" x14ac:dyDescent="0.25">
      <c r="A24" t="s">
        <v>397</v>
      </c>
      <c r="B24" t="s">
        <v>407</v>
      </c>
      <c r="C24">
        <v>5106</v>
      </c>
      <c r="D24">
        <v>8141</v>
      </c>
      <c r="E24">
        <v>17319</v>
      </c>
      <c r="F24">
        <v>14526</v>
      </c>
      <c r="G24">
        <v>3444</v>
      </c>
      <c r="H24">
        <v>0</v>
      </c>
      <c r="I24">
        <v>48536</v>
      </c>
      <c r="J24">
        <v>3484</v>
      </c>
      <c r="K24">
        <v>6031</v>
      </c>
      <c r="L24">
        <v>13471</v>
      </c>
      <c r="M24">
        <v>11738</v>
      </c>
      <c r="N24">
        <v>2894</v>
      </c>
      <c r="O24">
        <v>0</v>
      </c>
      <c r="P24">
        <v>37618</v>
      </c>
      <c r="Q24">
        <v>68.233450842146496</v>
      </c>
      <c r="R24">
        <v>74.081808131679153</v>
      </c>
      <c r="S24">
        <v>77.781627114729488</v>
      </c>
      <c r="T24">
        <v>80.806829133966687</v>
      </c>
      <c r="U24">
        <v>84.030197444831586</v>
      </c>
      <c r="W24">
        <v>77.505356848524812</v>
      </c>
    </row>
    <row r="25" spans="1:23" x14ac:dyDescent="0.25">
      <c r="A25" t="s">
        <v>85</v>
      </c>
      <c r="B25" t="s">
        <v>407</v>
      </c>
      <c r="C25">
        <v>25525</v>
      </c>
      <c r="D25">
        <v>45506</v>
      </c>
      <c r="E25">
        <v>99394</v>
      </c>
      <c r="F25">
        <v>77692</v>
      </c>
      <c r="G25">
        <v>20934</v>
      </c>
      <c r="H25">
        <v>0</v>
      </c>
      <c r="I25">
        <v>269051</v>
      </c>
      <c r="J25">
        <v>13108</v>
      </c>
      <c r="K25">
        <v>24781</v>
      </c>
      <c r="L25">
        <v>56388</v>
      </c>
      <c r="M25">
        <v>45153</v>
      </c>
      <c r="N25">
        <v>12364</v>
      </c>
      <c r="O25">
        <v>0</v>
      </c>
      <c r="P25">
        <v>151794</v>
      </c>
      <c r="Q25">
        <v>51.353574926542613</v>
      </c>
      <c r="R25">
        <v>54.456555179536757</v>
      </c>
      <c r="S25">
        <v>56.731794675734953</v>
      </c>
      <c r="T25">
        <v>58.117952942387888</v>
      </c>
      <c r="U25">
        <v>59.061813318047193</v>
      </c>
      <c r="W25">
        <v>56.418299876231643</v>
      </c>
    </row>
    <row r="26" spans="1:23" x14ac:dyDescent="0.25">
      <c r="A26" t="s">
        <v>398</v>
      </c>
      <c r="B26" t="s">
        <v>408</v>
      </c>
      <c r="C26">
        <v>141765</v>
      </c>
      <c r="D26">
        <v>140299</v>
      </c>
      <c r="E26">
        <v>93098</v>
      </c>
      <c r="F26">
        <v>99807</v>
      </c>
      <c r="G26">
        <v>72236</v>
      </c>
      <c r="H26">
        <v>0</v>
      </c>
      <c r="I26">
        <v>547205</v>
      </c>
      <c r="J26">
        <v>72608</v>
      </c>
      <c r="K26">
        <v>77714</v>
      </c>
      <c r="L26">
        <v>55082</v>
      </c>
      <c r="M26">
        <v>62328</v>
      </c>
      <c r="N26">
        <v>46852</v>
      </c>
      <c r="O26">
        <v>0</v>
      </c>
      <c r="P26">
        <v>314584</v>
      </c>
      <c r="Q26">
        <v>51.217155151130392</v>
      </c>
      <c r="R26">
        <v>55.391699156800833</v>
      </c>
      <c r="S26">
        <v>59.165610432017871</v>
      </c>
      <c r="T26">
        <v>62.448525654513212</v>
      </c>
      <c r="U26">
        <v>64.85962677889141</v>
      </c>
      <c r="W26">
        <v>57.489240778136157</v>
      </c>
    </row>
    <row r="27" spans="1:23" x14ac:dyDescent="0.25">
      <c r="A27" t="s">
        <v>397</v>
      </c>
      <c r="B27" t="s">
        <v>408</v>
      </c>
      <c r="C27">
        <v>30174</v>
      </c>
      <c r="D27">
        <v>28483</v>
      </c>
      <c r="E27">
        <v>18601</v>
      </c>
      <c r="F27">
        <v>24073</v>
      </c>
      <c r="G27">
        <v>15482</v>
      </c>
      <c r="H27">
        <v>0</v>
      </c>
      <c r="I27">
        <v>116813</v>
      </c>
      <c r="J27">
        <v>22227</v>
      </c>
      <c r="K27">
        <v>22414</v>
      </c>
      <c r="L27">
        <v>15272</v>
      </c>
      <c r="M27">
        <v>20677</v>
      </c>
      <c r="N27">
        <v>13519</v>
      </c>
      <c r="O27">
        <v>0</v>
      </c>
      <c r="P27">
        <v>94109</v>
      </c>
      <c r="Q27">
        <v>73.66275601511235</v>
      </c>
      <c r="R27">
        <v>78.692553452936835</v>
      </c>
      <c r="S27">
        <v>82.103112735874419</v>
      </c>
      <c r="T27">
        <v>85.892909068250731</v>
      </c>
      <c r="U27">
        <v>87.320759591784011</v>
      </c>
      <c r="W27">
        <v>80.563807110509956</v>
      </c>
    </row>
    <row r="28" spans="1:23" x14ac:dyDescent="0.25">
      <c r="A28" t="s">
        <v>85</v>
      </c>
      <c r="B28" t="s">
        <v>408</v>
      </c>
      <c r="C28">
        <v>171939</v>
      </c>
      <c r="D28">
        <v>168782</v>
      </c>
      <c r="E28">
        <v>111699</v>
      </c>
      <c r="F28">
        <v>123880</v>
      </c>
      <c r="G28">
        <v>87718</v>
      </c>
      <c r="H28">
        <v>0</v>
      </c>
      <c r="I28">
        <v>664018</v>
      </c>
      <c r="J28">
        <v>94835</v>
      </c>
      <c r="K28">
        <v>100128</v>
      </c>
      <c r="L28">
        <v>70354</v>
      </c>
      <c r="M28">
        <v>83005</v>
      </c>
      <c r="N28">
        <v>60371</v>
      </c>
      <c r="O28">
        <v>0</v>
      </c>
      <c r="P28">
        <v>408693</v>
      </c>
      <c r="Q28">
        <v>55.156189113580979</v>
      </c>
      <c r="R28">
        <v>59.323861549217327</v>
      </c>
      <c r="S28">
        <v>62.98534454202813</v>
      </c>
      <c r="T28">
        <v>67.004359057152087</v>
      </c>
      <c r="U28">
        <v>68.823958594587197</v>
      </c>
      <c r="W28">
        <v>61.548482119460623</v>
      </c>
    </row>
    <row r="29" spans="1:23" x14ac:dyDescent="0.25">
      <c r="A29" t="s">
        <v>398</v>
      </c>
      <c r="B29" t="s">
        <v>409</v>
      </c>
      <c r="C29">
        <v>82863</v>
      </c>
      <c r="D29">
        <v>150301</v>
      </c>
      <c r="E29">
        <v>119396</v>
      </c>
      <c r="F29">
        <v>137596</v>
      </c>
      <c r="G29">
        <v>199967</v>
      </c>
      <c r="H29">
        <v>0</v>
      </c>
      <c r="I29">
        <v>690123</v>
      </c>
      <c r="J29">
        <v>42191</v>
      </c>
      <c r="K29">
        <v>82144</v>
      </c>
      <c r="L29">
        <v>66428</v>
      </c>
      <c r="M29">
        <v>80919</v>
      </c>
      <c r="N29">
        <v>113980</v>
      </c>
      <c r="O29">
        <v>0</v>
      </c>
      <c r="P29">
        <v>385662</v>
      </c>
      <c r="Q29">
        <v>50.916573138795357</v>
      </c>
      <c r="R29">
        <v>54.652996320716433</v>
      </c>
      <c r="S29">
        <v>55.636704747227711</v>
      </c>
      <c r="T29">
        <v>58.809122358208093</v>
      </c>
      <c r="U29">
        <v>56.999404901808788</v>
      </c>
      <c r="W29">
        <v>55.883081711520987</v>
      </c>
    </row>
    <row r="30" spans="1:23" x14ac:dyDescent="0.25">
      <c r="A30" t="s">
        <v>397</v>
      </c>
      <c r="B30" t="s">
        <v>409</v>
      </c>
      <c r="C30">
        <v>20250</v>
      </c>
      <c r="D30">
        <v>30128</v>
      </c>
      <c r="E30">
        <v>22483</v>
      </c>
      <c r="F30">
        <v>32641</v>
      </c>
      <c r="G30">
        <v>42403</v>
      </c>
      <c r="H30">
        <v>0</v>
      </c>
      <c r="I30">
        <v>147905</v>
      </c>
      <c r="J30">
        <v>14920</v>
      </c>
      <c r="K30">
        <v>23729</v>
      </c>
      <c r="L30">
        <v>18404</v>
      </c>
      <c r="M30">
        <v>28101</v>
      </c>
      <c r="N30">
        <v>36475</v>
      </c>
      <c r="O30">
        <v>0</v>
      </c>
      <c r="P30">
        <v>121629</v>
      </c>
      <c r="Q30">
        <v>73.679012345679013</v>
      </c>
      <c r="R30">
        <v>78.760621348911314</v>
      </c>
      <c r="S30">
        <v>81.857403371436192</v>
      </c>
      <c r="T30">
        <v>86.091112404644463</v>
      </c>
      <c r="U30">
        <v>86.019857085583567</v>
      </c>
      <c r="W30">
        <v>82.234542442784218</v>
      </c>
    </row>
    <row r="31" spans="1:23" x14ac:dyDescent="0.25">
      <c r="A31" t="s">
        <v>85</v>
      </c>
      <c r="B31" t="s">
        <v>409</v>
      </c>
      <c r="C31">
        <v>103113</v>
      </c>
      <c r="D31">
        <v>180429</v>
      </c>
      <c r="E31">
        <v>141879</v>
      </c>
      <c r="F31">
        <v>170237</v>
      </c>
      <c r="G31">
        <v>242370</v>
      </c>
      <c r="H31">
        <v>0</v>
      </c>
      <c r="I31">
        <v>838028</v>
      </c>
      <c r="J31">
        <v>57111</v>
      </c>
      <c r="K31">
        <v>105873</v>
      </c>
      <c r="L31">
        <v>84832</v>
      </c>
      <c r="M31">
        <v>109020</v>
      </c>
      <c r="N31">
        <v>150455</v>
      </c>
      <c r="O31">
        <v>0</v>
      </c>
      <c r="P31">
        <v>507291</v>
      </c>
      <c r="Q31">
        <v>55.386808646824363</v>
      </c>
      <c r="R31">
        <v>58.67848294897162</v>
      </c>
      <c r="S31">
        <v>59.79179441636888</v>
      </c>
      <c r="T31">
        <v>64.040132286165758</v>
      </c>
      <c r="U31">
        <v>62.076577134133757</v>
      </c>
      <c r="W31">
        <v>60.533896242130332</v>
      </c>
    </row>
    <row r="32" spans="1:23" x14ac:dyDescent="0.25">
      <c r="A32" t="s">
        <v>398</v>
      </c>
      <c r="B32" t="s">
        <v>410</v>
      </c>
      <c r="C32">
        <v>0</v>
      </c>
      <c r="D32">
        <v>2321</v>
      </c>
      <c r="E32">
        <v>2725</v>
      </c>
      <c r="F32">
        <v>10434</v>
      </c>
      <c r="G32">
        <v>0</v>
      </c>
      <c r="H32">
        <v>0</v>
      </c>
      <c r="I32">
        <v>15480</v>
      </c>
      <c r="J32">
        <v>0</v>
      </c>
      <c r="K32">
        <v>875</v>
      </c>
      <c r="L32">
        <v>1067</v>
      </c>
      <c r="M32">
        <v>4861</v>
      </c>
      <c r="N32">
        <v>0</v>
      </c>
      <c r="O32">
        <v>0</v>
      </c>
      <c r="P32">
        <v>6803</v>
      </c>
      <c r="R32">
        <v>37.69926755708746</v>
      </c>
      <c r="S32">
        <v>39.155963302752291</v>
      </c>
      <c r="T32">
        <v>46.588077439141273</v>
      </c>
      <c r="W32">
        <v>43.947028423772608</v>
      </c>
    </row>
    <row r="33" spans="1:23" x14ac:dyDescent="0.25">
      <c r="A33" t="s">
        <v>397</v>
      </c>
      <c r="B33" t="s">
        <v>410</v>
      </c>
      <c r="C33">
        <v>0</v>
      </c>
      <c r="D33">
        <v>435</v>
      </c>
      <c r="E33">
        <v>598</v>
      </c>
      <c r="F33">
        <v>2285</v>
      </c>
      <c r="G33">
        <v>0</v>
      </c>
      <c r="H33">
        <v>0</v>
      </c>
      <c r="I33">
        <v>3318</v>
      </c>
      <c r="J33">
        <v>0</v>
      </c>
      <c r="K33">
        <v>263</v>
      </c>
      <c r="L33">
        <v>372</v>
      </c>
      <c r="M33">
        <v>1529</v>
      </c>
      <c r="N33">
        <v>0</v>
      </c>
      <c r="O33">
        <v>0</v>
      </c>
      <c r="P33">
        <v>2164</v>
      </c>
      <c r="R33">
        <v>60.459770114942529</v>
      </c>
      <c r="S33">
        <v>62.207357859531783</v>
      </c>
      <c r="T33">
        <v>66.914660831509849</v>
      </c>
      <c r="W33">
        <v>65.220012055455086</v>
      </c>
    </row>
    <row r="34" spans="1:23" x14ac:dyDescent="0.25">
      <c r="A34" t="s">
        <v>85</v>
      </c>
      <c r="B34" t="s">
        <v>410</v>
      </c>
      <c r="C34">
        <v>0</v>
      </c>
      <c r="D34">
        <v>2756</v>
      </c>
      <c r="E34">
        <v>3323</v>
      </c>
      <c r="F34">
        <v>12719</v>
      </c>
      <c r="G34">
        <v>0</v>
      </c>
      <c r="H34">
        <v>0</v>
      </c>
      <c r="I34">
        <v>18798</v>
      </c>
      <c r="J34">
        <v>0</v>
      </c>
      <c r="K34">
        <v>1138</v>
      </c>
      <c r="L34">
        <v>1439</v>
      </c>
      <c r="M34">
        <v>6390</v>
      </c>
      <c r="N34">
        <v>0</v>
      </c>
      <c r="O34">
        <v>0</v>
      </c>
      <c r="P34">
        <v>8967</v>
      </c>
      <c r="R34">
        <v>41.291727140783742</v>
      </c>
      <c r="S34">
        <v>43.30424315377671</v>
      </c>
      <c r="T34">
        <v>50.239798726314959</v>
      </c>
      <c r="W34">
        <v>47.701883179061603</v>
      </c>
    </row>
    <row r="35" spans="1:23" x14ac:dyDescent="0.25">
      <c r="A35" t="s">
        <v>398</v>
      </c>
      <c r="B35" t="s">
        <v>399</v>
      </c>
      <c r="C35">
        <v>853445</v>
      </c>
      <c r="D35">
        <v>831884</v>
      </c>
      <c r="E35">
        <v>817521</v>
      </c>
      <c r="F35">
        <v>843407</v>
      </c>
      <c r="G35">
        <v>806016</v>
      </c>
      <c r="H35">
        <v>126311</v>
      </c>
      <c r="I35">
        <v>4278584</v>
      </c>
      <c r="J35">
        <v>437422</v>
      </c>
      <c r="K35">
        <v>460867</v>
      </c>
      <c r="L35">
        <v>475241</v>
      </c>
      <c r="M35">
        <v>514480</v>
      </c>
      <c r="N35">
        <v>495367</v>
      </c>
      <c r="O35">
        <v>4279</v>
      </c>
      <c r="P35">
        <v>2387656</v>
      </c>
      <c r="Q35">
        <v>51.253683599997657</v>
      </c>
      <c r="R35">
        <v>55.40039236239668</v>
      </c>
      <c r="S35">
        <v>58.131962359376701</v>
      </c>
      <c r="T35">
        <v>61.000205120422287</v>
      </c>
      <c r="U35">
        <v>61.458705534381451</v>
      </c>
      <c r="V35">
        <v>3.3876701158252249</v>
      </c>
      <c r="W35">
        <v>55.804817668649257</v>
      </c>
    </row>
    <row r="36" spans="1:23" x14ac:dyDescent="0.25">
      <c r="A36" t="s">
        <v>397</v>
      </c>
      <c r="B36" t="s">
        <v>399</v>
      </c>
      <c r="C36">
        <v>196452</v>
      </c>
      <c r="D36">
        <v>172009</v>
      </c>
      <c r="E36">
        <v>165774</v>
      </c>
      <c r="F36">
        <v>190215</v>
      </c>
      <c r="G36">
        <v>177077</v>
      </c>
      <c r="H36">
        <v>6402</v>
      </c>
      <c r="I36">
        <v>907929</v>
      </c>
      <c r="J36">
        <v>144342</v>
      </c>
      <c r="K36">
        <v>134470</v>
      </c>
      <c r="L36">
        <v>135094</v>
      </c>
      <c r="M36">
        <v>161114</v>
      </c>
      <c r="N36">
        <v>152652</v>
      </c>
      <c r="O36">
        <v>1550</v>
      </c>
      <c r="P36">
        <v>729222</v>
      </c>
      <c r="Q36">
        <v>73.474436503573386</v>
      </c>
      <c r="R36">
        <v>78.176141946060966</v>
      </c>
      <c r="S36">
        <v>81.492875843015185</v>
      </c>
      <c r="T36">
        <v>84.700996241095609</v>
      </c>
      <c r="U36">
        <v>86.206565505401599</v>
      </c>
      <c r="V36">
        <v>24.21118400499844</v>
      </c>
      <c r="W36">
        <v>80.317073251322512</v>
      </c>
    </row>
    <row r="37" spans="1:23" x14ac:dyDescent="0.25">
      <c r="A37" t="s">
        <v>85</v>
      </c>
      <c r="B37" t="s">
        <v>399</v>
      </c>
      <c r="C37">
        <v>1049897</v>
      </c>
      <c r="D37">
        <v>1003893</v>
      </c>
      <c r="E37">
        <v>983295</v>
      </c>
      <c r="F37">
        <v>1033622</v>
      </c>
      <c r="G37">
        <v>983093</v>
      </c>
      <c r="H37">
        <v>132713</v>
      </c>
      <c r="I37">
        <v>5186513</v>
      </c>
      <c r="J37">
        <v>581764</v>
      </c>
      <c r="K37">
        <v>595337</v>
      </c>
      <c r="L37">
        <v>610335</v>
      </c>
      <c r="M37">
        <v>675594</v>
      </c>
      <c r="N37">
        <v>648019</v>
      </c>
      <c r="O37">
        <v>5829</v>
      </c>
      <c r="P37">
        <v>3116878</v>
      </c>
      <c r="Q37">
        <v>55.411530845406737</v>
      </c>
      <c r="R37">
        <v>59.302834066977248</v>
      </c>
      <c r="S37">
        <v>62.070385794700471</v>
      </c>
      <c r="T37">
        <v>65.361805379529457</v>
      </c>
      <c r="U37">
        <v>65.916347690401622</v>
      </c>
      <c r="V37">
        <v>4.3921846390331014</v>
      </c>
      <c r="W37">
        <v>60.09582931730818</v>
      </c>
    </row>
    <row r="38" spans="1:23" x14ac:dyDescent="0.25">
      <c r="A38" t="s">
        <v>398</v>
      </c>
      <c r="B38" t="s">
        <v>411</v>
      </c>
      <c r="C38">
        <v>0</v>
      </c>
      <c r="D38">
        <v>1044</v>
      </c>
      <c r="E38">
        <v>6831</v>
      </c>
      <c r="F38">
        <v>9598</v>
      </c>
      <c r="G38">
        <v>0</v>
      </c>
      <c r="H38">
        <v>0</v>
      </c>
      <c r="I38">
        <v>17473</v>
      </c>
      <c r="J38">
        <v>0</v>
      </c>
      <c r="K38">
        <v>460</v>
      </c>
      <c r="L38">
        <v>2414</v>
      </c>
      <c r="M38">
        <v>3953</v>
      </c>
      <c r="N38">
        <v>0</v>
      </c>
      <c r="O38">
        <v>0</v>
      </c>
      <c r="P38">
        <v>6827</v>
      </c>
      <c r="R38">
        <v>44.061302681992338</v>
      </c>
      <c r="S38">
        <v>35.338896208461428</v>
      </c>
      <c r="T38">
        <v>41.18566367993332</v>
      </c>
      <c r="W38">
        <v>39.07171063927202</v>
      </c>
    </row>
    <row r="39" spans="1:23" x14ac:dyDescent="0.25">
      <c r="A39" t="s">
        <v>397</v>
      </c>
      <c r="B39" t="s">
        <v>411</v>
      </c>
      <c r="C39">
        <v>0</v>
      </c>
      <c r="D39">
        <v>225</v>
      </c>
      <c r="E39">
        <v>1480</v>
      </c>
      <c r="F39">
        <v>2581</v>
      </c>
      <c r="G39">
        <v>0</v>
      </c>
      <c r="H39">
        <v>0</v>
      </c>
      <c r="I39">
        <v>4286</v>
      </c>
      <c r="J39">
        <v>0</v>
      </c>
      <c r="K39">
        <v>137</v>
      </c>
      <c r="L39">
        <v>1051</v>
      </c>
      <c r="M39">
        <v>1920</v>
      </c>
      <c r="N39">
        <v>0</v>
      </c>
      <c r="O39">
        <v>0</v>
      </c>
      <c r="P39">
        <v>3108</v>
      </c>
      <c r="R39">
        <v>60.888888888888893</v>
      </c>
      <c r="S39">
        <v>71.013513513513516</v>
      </c>
      <c r="T39">
        <v>74.38977140643162</v>
      </c>
      <c r="W39">
        <v>72.515165655622965</v>
      </c>
    </row>
    <row r="40" spans="1:23" x14ac:dyDescent="0.25">
      <c r="A40" t="s">
        <v>85</v>
      </c>
      <c r="B40" t="s">
        <v>411</v>
      </c>
      <c r="C40">
        <v>0</v>
      </c>
      <c r="D40">
        <v>1269</v>
      </c>
      <c r="E40">
        <v>8311</v>
      </c>
      <c r="F40">
        <v>12179</v>
      </c>
      <c r="G40">
        <v>0</v>
      </c>
      <c r="H40">
        <v>0</v>
      </c>
      <c r="I40">
        <v>21759</v>
      </c>
      <c r="J40">
        <v>0</v>
      </c>
      <c r="K40">
        <v>597</v>
      </c>
      <c r="L40">
        <v>3465</v>
      </c>
      <c r="M40">
        <v>5873</v>
      </c>
      <c r="N40">
        <v>0</v>
      </c>
      <c r="O40">
        <v>0</v>
      </c>
      <c r="P40">
        <v>9935</v>
      </c>
      <c r="R40">
        <v>47.044917257683217</v>
      </c>
      <c r="S40">
        <v>41.691733846709177</v>
      </c>
      <c r="T40">
        <v>48.222349946629443</v>
      </c>
      <c r="W40">
        <v>45.659267429569383</v>
      </c>
    </row>
    <row r="41" spans="1:23" x14ac:dyDescent="0.25">
      <c r="A41" t="s">
        <v>398</v>
      </c>
      <c r="B41" t="s">
        <v>412</v>
      </c>
      <c r="C41">
        <v>49085</v>
      </c>
      <c r="D41">
        <v>50353</v>
      </c>
      <c r="E41">
        <v>59957</v>
      </c>
      <c r="F41">
        <v>81721</v>
      </c>
      <c r="G41">
        <v>53622</v>
      </c>
      <c r="H41">
        <v>0</v>
      </c>
      <c r="I41">
        <v>294738</v>
      </c>
      <c r="J41">
        <v>26514</v>
      </c>
      <c r="K41">
        <v>30317</v>
      </c>
      <c r="L41">
        <v>38603</v>
      </c>
      <c r="M41">
        <v>53922</v>
      </c>
      <c r="N41">
        <v>37057</v>
      </c>
      <c r="O41">
        <v>0</v>
      </c>
      <c r="P41">
        <v>186413</v>
      </c>
      <c r="Q41">
        <v>54.016501986350207</v>
      </c>
      <c r="R41">
        <v>60.20892498957361</v>
      </c>
      <c r="S41">
        <v>64.384475540804246</v>
      </c>
      <c r="T41">
        <v>65.9830398551168</v>
      </c>
      <c r="U41">
        <v>69.10782887620752</v>
      </c>
      <c r="W41">
        <v>63.247019386709553</v>
      </c>
    </row>
    <row r="42" spans="1:23" x14ac:dyDescent="0.25">
      <c r="A42" t="s">
        <v>397</v>
      </c>
      <c r="B42" t="s">
        <v>412</v>
      </c>
      <c r="C42">
        <v>12317</v>
      </c>
      <c r="D42">
        <v>10920</v>
      </c>
      <c r="E42">
        <v>11937</v>
      </c>
      <c r="F42">
        <v>17141</v>
      </c>
      <c r="G42">
        <v>11331</v>
      </c>
      <c r="H42">
        <v>0</v>
      </c>
      <c r="I42">
        <v>63646</v>
      </c>
      <c r="J42">
        <v>9191</v>
      </c>
      <c r="K42">
        <v>8696</v>
      </c>
      <c r="L42">
        <v>10196</v>
      </c>
      <c r="M42">
        <v>14744</v>
      </c>
      <c r="N42">
        <v>10134</v>
      </c>
      <c r="O42">
        <v>0</v>
      </c>
      <c r="P42">
        <v>52961</v>
      </c>
      <c r="Q42">
        <v>74.620443289762122</v>
      </c>
      <c r="R42">
        <v>79.633699633699635</v>
      </c>
      <c r="S42">
        <v>85.415095920247964</v>
      </c>
      <c r="T42">
        <v>86.01598506504871</v>
      </c>
      <c r="U42">
        <v>89.436060365369343</v>
      </c>
      <c r="W42">
        <v>83.211827923200204</v>
      </c>
    </row>
    <row r="43" spans="1:23" x14ac:dyDescent="0.25">
      <c r="A43" t="s">
        <v>85</v>
      </c>
      <c r="B43" t="s">
        <v>412</v>
      </c>
      <c r="C43">
        <v>61402</v>
      </c>
      <c r="D43">
        <v>61273</v>
      </c>
      <c r="E43">
        <v>71894</v>
      </c>
      <c r="F43">
        <v>98862</v>
      </c>
      <c r="G43">
        <v>64953</v>
      </c>
      <c r="H43">
        <v>0</v>
      </c>
      <c r="I43">
        <v>358384</v>
      </c>
      <c r="J43">
        <v>35705</v>
      </c>
      <c r="K43">
        <v>39013</v>
      </c>
      <c r="L43">
        <v>48799</v>
      </c>
      <c r="M43">
        <v>68666</v>
      </c>
      <c r="N43">
        <v>47191</v>
      </c>
      <c r="O43">
        <v>0</v>
      </c>
      <c r="P43">
        <v>239374</v>
      </c>
      <c r="Q43">
        <v>58.149571675189733</v>
      </c>
      <c r="R43">
        <v>63.670784848138659</v>
      </c>
      <c r="S43">
        <v>67.876317912482264</v>
      </c>
      <c r="T43">
        <v>69.456413991220089</v>
      </c>
      <c r="U43">
        <v>72.654072945052576</v>
      </c>
      <c r="W43">
        <v>66.792602348319122</v>
      </c>
    </row>
    <row r="44" spans="1:23" x14ac:dyDescent="0.25">
      <c r="A44" t="s">
        <v>398</v>
      </c>
      <c r="B44" t="s">
        <v>413</v>
      </c>
      <c r="C44">
        <v>0</v>
      </c>
      <c r="D44">
        <v>3157</v>
      </c>
      <c r="E44">
        <v>16818</v>
      </c>
      <c r="F44">
        <v>0</v>
      </c>
      <c r="G44">
        <v>0</v>
      </c>
      <c r="H44">
        <v>0</v>
      </c>
      <c r="I44">
        <v>19975</v>
      </c>
      <c r="J44">
        <v>0</v>
      </c>
      <c r="K44">
        <v>1463</v>
      </c>
      <c r="L44">
        <v>7978</v>
      </c>
      <c r="M44">
        <v>0</v>
      </c>
      <c r="N44">
        <v>0</v>
      </c>
      <c r="O44">
        <v>0</v>
      </c>
      <c r="P44">
        <v>9441</v>
      </c>
      <c r="R44">
        <v>46.341463414634148</v>
      </c>
      <c r="S44">
        <v>47.437269592103704</v>
      </c>
      <c r="W44">
        <v>47.264080100125163</v>
      </c>
    </row>
    <row r="45" spans="1:23" x14ac:dyDescent="0.25">
      <c r="A45" t="s">
        <v>397</v>
      </c>
      <c r="B45" t="s">
        <v>413</v>
      </c>
      <c r="C45">
        <v>0</v>
      </c>
      <c r="D45">
        <v>578</v>
      </c>
      <c r="E45">
        <v>3328</v>
      </c>
      <c r="F45">
        <v>0</v>
      </c>
      <c r="G45">
        <v>0</v>
      </c>
      <c r="H45">
        <v>0</v>
      </c>
      <c r="I45">
        <v>3906</v>
      </c>
      <c r="J45">
        <v>0</v>
      </c>
      <c r="K45">
        <v>382</v>
      </c>
      <c r="L45">
        <v>2322</v>
      </c>
      <c r="M45">
        <v>0</v>
      </c>
      <c r="N45">
        <v>0</v>
      </c>
      <c r="O45">
        <v>0</v>
      </c>
      <c r="P45">
        <v>2704</v>
      </c>
      <c r="R45">
        <v>66.089965397923876</v>
      </c>
      <c r="S45">
        <v>69.771634615384613</v>
      </c>
      <c r="W45">
        <v>69.226830517153104</v>
      </c>
    </row>
    <row r="46" spans="1:23" x14ac:dyDescent="0.25">
      <c r="A46" t="s">
        <v>85</v>
      </c>
      <c r="B46" t="s">
        <v>413</v>
      </c>
      <c r="C46">
        <v>0</v>
      </c>
      <c r="D46">
        <v>3735</v>
      </c>
      <c r="E46">
        <v>20146</v>
      </c>
      <c r="F46">
        <v>0</v>
      </c>
      <c r="G46">
        <v>0</v>
      </c>
      <c r="H46">
        <v>0</v>
      </c>
      <c r="I46">
        <v>23881</v>
      </c>
      <c r="J46">
        <v>0</v>
      </c>
      <c r="K46">
        <v>1845</v>
      </c>
      <c r="L46">
        <v>10300</v>
      </c>
      <c r="M46">
        <v>0</v>
      </c>
      <c r="N46">
        <v>0</v>
      </c>
      <c r="O46">
        <v>0</v>
      </c>
      <c r="P46">
        <v>12145</v>
      </c>
      <c r="R46">
        <v>49.397590361445793</v>
      </c>
      <c r="S46">
        <v>51.126774545815543</v>
      </c>
      <c r="W46">
        <v>50.856329299443082</v>
      </c>
    </row>
    <row r="47" spans="1:23" x14ac:dyDescent="0.25">
      <c r="A47" t="s">
        <v>398</v>
      </c>
      <c r="B47" s="26" t="s">
        <v>414</v>
      </c>
      <c r="C47">
        <v>0</v>
      </c>
      <c r="D47">
        <v>0</v>
      </c>
      <c r="E47">
        <v>0</v>
      </c>
      <c r="F47">
        <v>0</v>
      </c>
      <c r="G47">
        <v>0</v>
      </c>
      <c r="H47">
        <v>126311</v>
      </c>
      <c r="I47">
        <v>126311</v>
      </c>
      <c r="J47">
        <v>0</v>
      </c>
      <c r="K47">
        <v>0</v>
      </c>
      <c r="L47">
        <v>0</v>
      </c>
      <c r="M47">
        <v>0</v>
      </c>
      <c r="N47">
        <v>0</v>
      </c>
      <c r="O47">
        <v>4279</v>
      </c>
      <c r="P47">
        <v>4279</v>
      </c>
      <c r="V47">
        <v>3.3876701158252249</v>
      </c>
      <c r="W47">
        <v>3.3876701158252249</v>
      </c>
    </row>
    <row r="48" spans="1:23" x14ac:dyDescent="0.25">
      <c r="A48" t="s">
        <v>397</v>
      </c>
      <c r="B48" s="26" t="s">
        <v>414</v>
      </c>
      <c r="C48">
        <v>0</v>
      </c>
      <c r="D48">
        <v>0</v>
      </c>
      <c r="E48">
        <v>0</v>
      </c>
      <c r="F48">
        <v>0</v>
      </c>
      <c r="G48">
        <v>0</v>
      </c>
      <c r="H48">
        <v>6402</v>
      </c>
      <c r="I48">
        <v>6402</v>
      </c>
      <c r="J48">
        <v>0</v>
      </c>
      <c r="K48">
        <v>0</v>
      </c>
      <c r="L48">
        <v>0</v>
      </c>
      <c r="M48">
        <v>0</v>
      </c>
      <c r="N48">
        <v>0</v>
      </c>
      <c r="O48">
        <v>1550</v>
      </c>
      <c r="P48">
        <v>1550</v>
      </c>
      <c r="V48">
        <v>24.21118400499844</v>
      </c>
      <c r="W48">
        <v>24.21118400499844</v>
      </c>
    </row>
    <row r="49" spans="1:23" x14ac:dyDescent="0.25">
      <c r="A49" t="s">
        <v>85</v>
      </c>
      <c r="B49" s="26" t="s">
        <v>414</v>
      </c>
      <c r="C49">
        <v>0</v>
      </c>
      <c r="D49">
        <v>0</v>
      </c>
      <c r="E49">
        <v>0</v>
      </c>
      <c r="F49">
        <v>0</v>
      </c>
      <c r="G49">
        <v>0</v>
      </c>
      <c r="H49">
        <v>132713</v>
      </c>
      <c r="I49">
        <v>132713</v>
      </c>
      <c r="J49">
        <v>0</v>
      </c>
      <c r="K49">
        <v>0</v>
      </c>
      <c r="L49">
        <v>0</v>
      </c>
      <c r="M49">
        <v>0</v>
      </c>
      <c r="N49">
        <v>0</v>
      </c>
      <c r="O49">
        <v>5829</v>
      </c>
      <c r="P49">
        <v>5829</v>
      </c>
      <c r="V49">
        <v>4.3921846390331014</v>
      </c>
      <c r="W49">
        <v>4.3921846390331014</v>
      </c>
    </row>
  </sheetData>
  <sortState xmlns:xlrd2="http://schemas.microsoft.com/office/spreadsheetml/2017/richdata2" ref="A2:W49">
    <sortCondition ref="B2:B49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AS35"/>
  <sheetViews>
    <sheetView workbookViewId="0">
      <selection activeCell="D8" sqref="D8"/>
    </sheetView>
  </sheetViews>
  <sheetFormatPr defaultColWidth="8.6640625" defaultRowHeight="14.4" customHeight="1" x14ac:dyDescent="0.25"/>
  <cols>
    <col min="1" max="1" width="16.6640625" style="13" customWidth="1"/>
    <col min="2" max="2" width="23.44140625" style="13" customWidth="1"/>
    <col min="3" max="3" width="8.88671875" style="13" customWidth="1"/>
    <col min="4" max="11" width="12.109375" style="13" bestFit="1" customWidth="1"/>
    <col min="12" max="12" width="10.5546875" style="13" bestFit="1" customWidth="1"/>
    <col min="13" max="13" width="14.6640625" style="13" bestFit="1" customWidth="1"/>
    <col min="14" max="14" width="13" style="13" bestFit="1" customWidth="1"/>
    <col min="15" max="16" width="11.88671875" style="13" bestFit="1" customWidth="1"/>
    <col min="17" max="30" width="15.88671875" style="13" bestFit="1" customWidth="1"/>
    <col min="31" max="33" width="15.109375" style="13" bestFit="1" customWidth="1"/>
    <col min="34" max="41" width="17.109375" style="13" bestFit="1" customWidth="1"/>
    <col min="42" max="42" width="15.5546875" style="13" bestFit="1" customWidth="1"/>
    <col min="43" max="43" width="19.6640625" style="13" bestFit="1" customWidth="1"/>
    <col min="44" max="44" width="18" style="13" bestFit="1" customWidth="1"/>
    <col min="45" max="45" width="16.88671875" style="13" bestFit="1" customWidth="1"/>
    <col min="46" max="16384" width="8.6640625" style="13"/>
  </cols>
  <sheetData>
    <row r="1" spans="1:45" s="8" customFormat="1" ht="20.100000000000001" customHeight="1" x14ac:dyDescent="0.3">
      <c r="A1" s="4" t="s">
        <v>23</v>
      </c>
      <c r="B1" s="5"/>
      <c r="C1" s="5"/>
      <c r="D1" s="5"/>
      <c r="E1" s="5"/>
      <c r="F1" s="5"/>
      <c r="G1" s="5"/>
      <c r="H1" s="180" t="s">
        <v>79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45" s="8" customFormat="1" ht="15.6" x14ac:dyDescent="0.3">
      <c r="A2" s="46" t="s">
        <v>614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45" s="8" customFormat="1" ht="18.600000000000001" customHeight="1" x14ac:dyDescent="0.25">
      <c r="A3" s="6" t="s">
        <v>716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45" s="8" customFormat="1" ht="14.4" customHeight="1" x14ac:dyDescent="0.25">
      <c r="A4" s="6" t="s">
        <v>717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45" s="8" customFormat="1" ht="13.8" x14ac:dyDescent="0.2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45" s="8" customFormat="1" ht="13.8" x14ac:dyDescent="0.25">
      <c r="A6" s="6"/>
      <c r="B6" s="19" t="s">
        <v>421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45" s="8" customFormat="1" ht="13.2" x14ac:dyDescent="0.25">
      <c r="A7" s="38" t="s">
        <v>385</v>
      </c>
      <c r="B7" t="s">
        <v>399</v>
      </c>
      <c r="D7" s="80" t="str">
        <f>_xlfn.CONCAT("Percentage of registered patients who participated with NHS Primary Dental Care, by patient age group and SIMD quintile; as at 30 September 2024; "&amp;B7)</f>
        <v>Percentage of registered patients who participated with NHS Primary Dental Care, by patient age group and SIMD quintile; as at 30 September 2024; Scotland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45" s="8" customFormat="1" ht="14.4" customHeight="1" x14ac:dyDescent="0.25">
      <c r="A8" s="7"/>
      <c r="B8" s="191" t="str">
        <f>IF(OR($B$7="(Multiple Items)",$B$7="(All)"),"Please select one option","")</f>
        <v/>
      </c>
      <c r="C8" s="7"/>
      <c r="E8" s="7"/>
      <c r="F8" s="7"/>
      <c r="G8" s="7"/>
      <c r="H8" s="7"/>
      <c r="J8" s="13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45" s="8" customFormat="1" ht="13.2" hidden="1" x14ac:dyDescent="0.25">
      <c r="A9" s="20" t="s">
        <v>463</v>
      </c>
      <c r="B9" t="s">
        <v>689</v>
      </c>
      <c r="C9" t="s">
        <v>690</v>
      </c>
      <c r="D9" t="s">
        <v>691</v>
      </c>
      <c r="E9" t="s">
        <v>692</v>
      </c>
      <c r="F9" t="s">
        <v>693</v>
      </c>
      <c r="G9"/>
      <c r="H9" s="5"/>
      <c r="I9" s="5"/>
      <c r="J9" s="5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8" customFormat="1" ht="13.2" hidden="1" x14ac:dyDescent="0.25">
      <c r="A10" s="21" t="s">
        <v>397</v>
      </c>
      <c r="B10" s="5">
        <v>73.474436503573386</v>
      </c>
      <c r="C10" s="5">
        <v>78.176141946060966</v>
      </c>
      <c r="D10" s="5">
        <v>81.492875843015185</v>
      </c>
      <c r="E10" s="5">
        <v>84.700996241095609</v>
      </c>
      <c r="F10" s="5">
        <v>86.206565505401599</v>
      </c>
      <c r="G10"/>
      <c r="H10" s="5"/>
      <c r="I10" s="5"/>
      <c r="J10" s="5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s="8" customFormat="1" ht="13.2" hidden="1" x14ac:dyDescent="0.25">
      <c r="A11" s="21" t="s">
        <v>398</v>
      </c>
      <c r="B11" s="5">
        <v>51.253683599997657</v>
      </c>
      <c r="C11" s="5">
        <v>55.40039236239668</v>
      </c>
      <c r="D11" s="5">
        <v>58.131962359376701</v>
      </c>
      <c r="E11" s="5">
        <v>61.000205120422287</v>
      </c>
      <c r="F11" s="5">
        <v>61.458705534381451</v>
      </c>
      <c r="G11"/>
      <c r="H11" s="5"/>
      <c r="I11" s="5"/>
      <c r="J11" s="5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s="37" customFormat="1" ht="13.2" hidden="1" x14ac:dyDescent="0.25">
      <c r="A12" s="21" t="s">
        <v>85</v>
      </c>
      <c r="B12" s="5">
        <v>55.411530845406737</v>
      </c>
      <c r="C12" s="5">
        <v>59.302834066977248</v>
      </c>
      <c r="D12" s="5">
        <v>62.070385794700471</v>
      </c>
      <c r="E12" s="5">
        <v>65.361805379529457</v>
      </c>
      <c r="F12" s="5">
        <v>65.916347690401622</v>
      </c>
      <c r="G12"/>
      <c r="H12" s="13"/>
      <c r="I12" s="13"/>
      <c r="J12" s="13"/>
      <c r="K12" s="13"/>
      <c r="L12" s="13"/>
      <c r="M12" s="13"/>
      <c r="N12" s="13"/>
      <c r="O12" s="13"/>
      <c r="P12" s="13"/>
      <c r="Q12" s="23"/>
      <c r="R12" s="23"/>
      <c r="S12" s="23"/>
      <c r="T12" s="23"/>
      <c r="U12" s="23"/>
      <c r="V12" s="23"/>
      <c r="W12" s="23"/>
    </row>
    <row r="13" spans="1:45" s="37" customFormat="1" ht="13.2" hidden="1" x14ac:dyDescent="0.25">
      <c r="A13"/>
      <c r="B13"/>
      <c r="C13" s="5"/>
      <c r="D13" s="5"/>
      <c r="E13" s="5"/>
      <c r="F13" s="5"/>
      <c r="G13" s="5"/>
      <c r="H13" s="13"/>
      <c r="I13" s="13"/>
      <c r="J13" s="13"/>
      <c r="K13" s="13"/>
      <c r="L13" s="13"/>
      <c r="M13" s="13"/>
      <c r="N13" s="13"/>
      <c r="O13" s="13"/>
      <c r="P13" s="13"/>
      <c r="Q13" s="23"/>
      <c r="R13" s="23"/>
      <c r="S13" s="23"/>
      <c r="T13" s="23"/>
      <c r="U13" s="23"/>
      <c r="V13" s="23"/>
      <c r="W13" s="23"/>
    </row>
    <row r="14" spans="1:45" s="37" customFormat="1" ht="13.2" x14ac:dyDescent="0.25">
      <c r="A14" s="9"/>
      <c r="B14" s="216" t="s">
        <v>384</v>
      </c>
      <c r="C14" s="217"/>
      <c r="D14" s="5"/>
      <c r="E14" s="5"/>
      <c r="F14" s="5"/>
      <c r="G14" s="5"/>
      <c r="H14" s="13"/>
      <c r="I14" s="13"/>
      <c r="J14" s="13"/>
      <c r="K14" s="13"/>
      <c r="L14" s="13"/>
      <c r="M14" s="13"/>
      <c r="N14" s="13"/>
      <c r="O14" s="13"/>
      <c r="P14" s="13"/>
      <c r="Q14" s="23"/>
      <c r="R14" s="23"/>
      <c r="S14" s="23"/>
      <c r="T14" s="23"/>
      <c r="U14" s="23"/>
      <c r="V14" s="23"/>
      <c r="W14" s="23"/>
    </row>
    <row r="15" spans="1:45" s="37" customFormat="1" ht="13.2" x14ac:dyDescent="0.25">
      <c r="A15" s="54" t="s">
        <v>481</v>
      </c>
      <c r="B15" s="59" t="s">
        <v>397</v>
      </c>
      <c r="C15" s="62" t="s">
        <v>398</v>
      </c>
      <c r="D15" s="5"/>
      <c r="E15" s="5"/>
      <c r="F15" s="5"/>
      <c r="G15" s="5"/>
      <c r="H15" s="13"/>
      <c r="I15" s="13"/>
      <c r="J15" s="13"/>
      <c r="K15" s="13"/>
      <c r="L15" s="13"/>
      <c r="M15" s="13"/>
      <c r="N15" s="13"/>
      <c r="O15" s="13"/>
      <c r="P15" s="13"/>
      <c r="Q15" s="23"/>
      <c r="R15" s="23"/>
      <c r="S15" s="23"/>
      <c r="T15" s="23"/>
      <c r="U15" s="23"/>
      <c r="V15" s="23"/>
      <c r="W15" s="23"/>
    </row>
    <row r="16" spans="1:45" ht="14.4" customHeight="1" x14ac:dyDescent="0.25">
      <c r="A16" s="55" t="s">
        <v>471</v>
      </c>
      <c r="B16" s="101">
        <f>IF(OR($B$7="(ALL)",$B$7="(Multiple Items)",$B$7="Orkney",$B$7="Shetland",$B$7="Western Isles"),"n/a",MIN(100,B$10))</f>
        <v>73.474436503573386</v>
      </c>
      <c r="C16" s="102">
        <f>IF(OR($B$7="(ALL)",$B$7="(Multiple Items)",$B$7="Orkney",$B$7="Shetland",$B$7="Western Isles"),"n/a",MIN(100,B$11))</f>
        <v>51.253683599997657</v>
      </c>
    </row>
    <row r="17" spans="1:4" ht="14.4" customHeight="1" x14ac:dyDescent="0.25">
      <c r="A17" s="56">
        <v>2</v>
      </c>
      <c r="B17" s="101">
        <f>IF(OR($B$7="(Multiple Items)",$B$7="(All)"),"n/a",MIN(100,C$10))</f>
        <v>78.176141946060966</v>
      </c>
      <c r="C17" s="102">
        <f>IF(OR($B$7="(Multiple Items)",$B$7="(All)"),"n/a",MIN(100,C$11))</f>
        <v>55.40039236239668</v>
      </c>
      <c r="D17" s="53" t="str">
        <f>_xlfn.CONCAT("Percentage of registered patients who participated; by Scotland level SIMD quintile; "&amp;B7)</f>
        <v>Percentage of registered patients who participated; by Scotland level SIMD quintile; Scotland</v>
      </c>
    </row>
    <row r="18" spans="1:4" ht="14.4" customHeight="1" x14ac:dyDescent="0.25">
      <c r="A18" s="57">
        <v>3</v>
      </c>
      <c r="B18" s="101">
        <f>IF(OR($B$7="(Multiple Items)",$B$7="(All)"),"n/a",MIN(100,D$10))</f>
        <v>81.492875843015185</v>
      </c>
      <c r="C18" s="102">
        <f>IF(OR($B$7="(Multiple Items)",$B$7="(All)"),"n/a",MIN(100,D$11))</f>
        <v>58.131962359376701</v>
      </c>
    </row>
    <row r="19" spans="1:4" ht="14.4" customHeight="1" x14ac:dyDescent="0.25">
      <c r="A19" s="56">
        <v>4</v>
      </c>
      <c r="B19" s="101">
        <f>IF(OR($B$7="(ALL)",$B$7="(Multiple Items)",$B$7="Western Isles"),"n/a",MIN(100,E$10))</f>
        <v>84.700996241095609</v>
      </c>
      <c r="C19" s="102">
        <f>IF(OR($B$7="(ALL)",$B$7="(Multiple Items)",$B$7="Western Isles"),"n/a",MIN(100,E$11))</f>
        <v>61.000205120422287</v>
      </c>
    </row>
    <row r="20" spans="1:4" ht="14.4" customHeight="1" x14ac:dyDescent="0.25">
      <c r="A20" s="58" t="s">
        <v>472</v>
      </c>
      <c r="B20" s="103">
        <f>IF(OR($B$7="(ALL)",$B$7="(Multiple Items)",$B$7="Orkney",$B$7="Shetland",$B$7="Western Isles"),"n/a",MIN(100,F$10))</f>
        <v>86.206565505401599</v>
      </c>
      <c r="C20" s="104">
        <f>IF(OR($B$7="(ALL)",$B$7="(Multiple Items)",$B$7="Orkney",$B$7="Shetland",$B$7="Western Isles"),"n/a",MIN(100,F$11))</f>
        <v>61.458705534381451</v>
      </c>
    </row>
    <row r="27" spans="1:4" ht="14.4" customHeight="1" x14ac:dyDescent="0.25">
      <c r="A27" s="13" t="s">
        <v>619</v>
      </c>
    </row>
    <row r="28" spans="1:4" ht="14.4" customHeight="1" x14ac:dyDescent="0.25">
      <c r="A28" s="13" t="s">
        <v>620</v>
      </c>
    </row>
    <row r="29" spans="1:4" ht="14.4" customHeight="1" x14ac:dyDescent="0.25">
      <c r="A29" s="98" t="s">
        <v>498</v>
      </c>
    </row>
    <row r="30" spans="1:4" ht="14.4" customHeight="1" x14ac:dyDescent="0.25">
      <c r="A30" s="98" t="s">
        <v>499</v>
      </c>
    </row>
    <row r="31" spans="1:4" ht="14.4" customHeight="1" x14ac:dyDescent="0.25">
      <c r="A31" s="13" t="s">
        <v>500</v>
      </c>
    </row>
    <row r="32" spans="1:4" ht="14.4" customHeight="1" x14ac:dyDescent="0.25">
      <c r="A32" s="13" t="s">
        <v>593</v>
      </c>
    </row>
    <row r="33" spans="1:1" ht="14.4" customHeight="1" x14ac:dyDescent="0.25">
      <c r="A33" s="13" t="s">
        <v>477</v>
      </c>
    </row>
    <row r="34" spans="1:1" ht="14.4" customHeight="1" x14ac:dyDescent="0.25">
      <c r="A34" s="13" t="s">
        <v>478</v>
      </c>
    </row>
    <row r="35" spans="1:1" ht="14.4" customHeight="1" x14ac:dyDescent="0.25">
      <c r="A35" s="13" t="s">
        <v>482</v>
      </c>
    </row>
  </sheetData>
  <mergeCells count="1">
    <mergeCell ref="B14:C14"/>
  </mergeCells>
  <hyperlinks>
    <hyperlink ref="H1" location="Contents!A1" display="Back to contents" xr:uid="{00000000-0004-0000-1800-000000000000}"/>
  </hyperlinks>
  <pageMargins left="0.70866141732283472" right="0.70866141732283472" top="0.74803149606299213" bottom="0.74803149606299213" header="0.31496062992125984" footer="0.31496062992125984"/>
  <pageSetup paperSize="9" scale="92" orientation="landscape" r:id="rId2"/>
  <headerFooter alignWithMargins="0"/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EAEAEA"/>
  </sheetPr>
  <dimension ref="A1:T18"/>
  <sheetViews>
    <sheetView workbookViewId="0">
      <pane xSplit="1" topLeftCell="B1" activePane="topRight" state="frozen"/>
      <selection pane="topRight"/>
    </sheetView>
  </sheetViews>
  <sheetFormatPr defaultColWidth="8.6640625" defaultRowHeight="14.4" customHeight="1" x14ac:dyDescent="0.25"/>
  <cols>
    <col min="1" max="1" width="23.88671875" style="13" customWidth="1"/>
    <col min="2" max="13" width="16.44140625" style="13" customWidth="1"/>
    <col min="14" max="16384" width="8.6640625" style="13"/>
  </cols>
  <sheetData>
    <row r="1" spans="1:20" s="8" customFormat="1" ht="20.100000000000001" customHeight="1" x14ac:dyDescent="0.3">
      <c r="A1" s="4" t="s">
        <v>23</v>
      </c>
      <c r="B1" s="5"/>
      <c r="C1" s="5"/>
      <c r="D1" s="5"/>
      <c r="E1" s="5"/>
      <c r="F1" s="5"/>
      <c r="G1" s="5"/>
      <c r="H1" s="5"/>
      <c r="I1" s="179" t="s">
        <v>79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s="8" customFormat="1" ht="15.6" x14ac:dyDescent="0.3">
      <c r="A2" s="46" t="s">
        <v>76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s="8" customFormat="1" ht="18.600000000000001" customHeight="1" x14ac:dyDescent="0.25">
      <c r="A3" s="6" t="s">
        <v>718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s="8" customFormat="1" ht="14.4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14.4" customHeight="1" x14ac:dyDescent="0.25">
      <c r="A5" s="65" t="s">
        <v>719</v>
      </c>
      <c r="B5" s="66" t="s">
        <v>96</v>
      </c>
      <c r="C5" s="66" t="s">
        <v>97</v>
      </c>
      <c r="D5" s="66" t="s">
        <v>98</v>
      </c>
      <c r="E5" s="66" t="s">
        <v>99</v>
      </c>
      <c r="F5" s="66" t="s">
        <v>100</v>
      </c>
      <c r="G5" s="66" t="s">
        <v>101</v>
      </c>
      <c r="H5" s="66" t="s">
        <v>102</v>
      </c>
      <c r="I5" s="66" t="s">
        <v>103</v>
      </c>
      <c r="J5" s="66" t="s">
        <v>104</v>
      </c>
      <c r="K5" s="66" t="s">
        <v>105</v>
      </c>
      <c r="L5" s="66" t="s">
        <v>106</v>
      </c>
      <c r="M5" s="66" t="s">
        <v>107</v>
      </c>
    </row>
    <row r="6" spans="1:20" ht="14.4" customHeight="1" x14ac:dyDescent="0.25">
      <c r="A6" s="14" t="s">
        <v>720</v>
      </c>
      <c r="B6" s="67">
        <v>19143583</v>
      </c>
      <c r="C6" s="67">
        <v>24327826</v>
      </c>
      <c r="D6" s="67">
        <v>20736122</v>
      </c>
      <c r="E6" s="67">
        <v>22847848</v>
      </c>
      <c r="F6" s="67">
        <v>23745137</v>
      </c>
      <c r="G6" s="67">
        <v>23543244</v>
      </c>
      <c r="H6" s="67">
        <v>24289234</v>
      </c>
      <c r="I6" s="67">
        <v>24183336</v>
      </c>
      <c r="J6" s="67">
        <v>21636109</v>
      </c>
      <c r="K6" s="67">
        <v>22844306</v>
      </c>
      <c r="L6" s="67">
        <v>25001760</v>
      </c>
      <c r="M6" s="67">
        <v>19616230</v>
      </c>
    </row>
    <row r="7" spans="1:20" ht="14.4" customHeight="1" x14ac:dyDescent="0.25">
      <c r="A7" s="17" t="s">
        <v>721</v>
      </c>
      <c r="B7" s="68">
        <v>7895256</v>
      </c>
      <c r="C7" s="68">
        <v>8899383</v>
      </c>
      <c r="D7" s="68">
        <v>11732424</v>
      </c>
      <c r="E7" s="68">
        <v>8535350</v>
      </c>
      <c r="F7" s="68">
        <v>8548700</v>
      </c>
      <c r="G7" s="68">
        <v>8578032</v>
      </c>
      <c r="H7" s="68">
        <v>8604564</v>
      </c>
      <c r="I7" s="68">
        <v>8668976</v>
      </c>
      <c r="J7" s="68">
        <v>8695614</v>
      </c>
      <c r="K7" s="68">
        <v>8732514</v>
      </c>
      <c r="L7" s="68">
        <v>8753315</v>
      </c>
      <c r="M7" s="68">
        <v>8779091</v>
      </c>
    </row>
    <row r="8" spans="1:20" ht="14.4" customHeight="1" x14ac:dyDescent="0.25">
      <c r="A8" s="14" t="s">
        <v>722</v>
      </c>
      <c r="B8" s="67">
        <v>3248422</v>
      </c>
      <c r="C8" s="67">
        <v>3544383</v>
      </c>
      <c r="D8" s="67">
        <v>18617740</v>
      </c>
      <c r="E8" s="67">
        <v>3541559</v>
      </c>
      <c r="F8" s="67">
        <v>4513169</v>
      </c>
      <c r="G8" s="67">
        <v>19661738</v>
      </c>
      <c r="H8" s="67">
        <v>4515311</v>
      </c>
      <c r="I8" s="67">
        <v>4112082</v>
      </c>
      <c r="J8" s="67">
        <v>19231828</v>
      </c>
      <c r="K8" s="67">
        <v>3811625</v>
      </c>
      <c r="L8" s="67">
        <v>4351778</v>
      </c>
      <c r="M8" s="67">
        <v>19560513</v>
      </c>
    </row>
    <row r="9" spans="1:20" ht="14.4" customHeight="1" x14ac:dyDescent="0.25">
      <c r="A9" s="18" t="s">
        <v>85</v>
      </c>
      <c r="B9" s="109">
        <v>30287260</v>
      </c>
      <c r="C9" s="109">
        <v>36771592</v>
      </c>
      <c r="D9" s="109">
        <v>51086286</v>
      </c>
      <c r="E9" s="109">
        <v>34924757</v>
      </c>
      <c r="F9" s="109">
        <v>36807006</v>
      </c>
      <c r="G9" s="109">
        <v>51783015</v>
      </c>
      <c r="H9" s="109">
        <v>37409109</v>
      </c>
      <c r="I9" s="109">
        <v>36964393</v>
      </c>
      <c r="J9" s="109">
        <v>49563552</v>
      </c>
      <c r="K9" s="109">
        <v>35388445</v>
      </c>
      <c r="L9" s="109">
        <v>38106853</v>
      </c>
      <c r="M9" s="109">
        <v>47955834</v>
      </c>
    </row>
    <row r="10" spans="1:20" ht="14.4" customHeight="1" x14ac:dyDescent="0.25">
      <c r="B10" s="16"/>
      <c r="C10" s="16"/>
      <c r="D10" s="16"/>
      <c r="E10" s="16"/>
      <c r="F10" s="16"/>
      <c r="G10" s="16"/>
      <c r="H10" s="16"/>
      <c r="I10" s="16"/>
      <c r="J10" s="16"/>
    </row>
    <row r="11" spans="1:20" ht="14.4" customHeight="1" x14ac:dyDescent="0.25">
      <c r="A11" s="13" t="s">
        <v>723</v>
      </c>
      <c r="H11" s="35"/>
    </row>
    <row r="12" spans="1:20" ht="14.4" customHeight="1" x14ac:dyDescent="0.25">
      <c r="A12" s="13" t="s">
        <v>724</v>
      </c>
    </row>
    <row r="13" spans="1:20" ht="14.4" customHeight="1" x14ac:dyDescent="0.25">
      <c r="A13" s="108" t="s">
        <v>725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</row>
    <row r="14" spans="1:20" ht="14.4" customHeight="1" x14ac:dyDescent="0.25">
      <c r="A14" s="100" t="s">
        <v>726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</row>
    <row r="15" spans="1:20" ht="14.4" customHeight="1" x14ac:dyDescent="0.25">
      <c r="A15" s="100" t="s">
        <v>727</v>
      </c>
    </row>
    <row r="16" spans="1:20" ht="14.4" customHeight="1" x14ac:dyDescent="0.25">
      <c r="A16"/>
    </row>
    <row r="17" spans="1:1" ht="14.4" customHeight="1" x14ac:dyDescent="0.25">
      <c r="A17" s="1"/>
    </row>
    <row r="18" spans="1:1" ht="14.4" customHeight="1" x14ac:dyDescent="0.25">
      <c r="A18" s="1"/>
    </row>
  </sheetData>
  <hyperlinks>
    <hyperlink ref="I1" location="Contents!A1" display="Back to contents" xr:uid="{00000000-0004-0000-1900-000000000000}"/>
  </hyperlinks>
  <pageMargins left="0.7" right="0.7" top="0.75" bottom="0.75" header="0.3" footer="0.3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3"/>
  <sheetViews>
    <sheetView workbookViewId="0"/>
  </sheetViews>
  <sheetFormatPr defaultColWidth="8.6640625" defaultRowHeight="14.4" customHeight="1" x14ac:dyDescent="0.25"/>
  <cols>
    <col min="1" max="1" width="27.88671875" style="145" customWidth="1"/>
    <col min="2" max="4" width="10.5546875" style="13" customWidth="1"/>
    <col min="5" max="16384" width="8.6640625" style="13"/>
  </cols>
  <sheetData>
    <row r="1" spans="1:13" s="8" customFormat="1" ht="20.100000000000001" customHeight="1" x14ac:dyDescent="0.3">
      <c r="A1" s="110" t="s">
        <v>23</v>
      </c>
      <c r="M1" s="179" t="s">
        <v>79</v>
      </c>
    </row>
    <row r="2" spans="1:13" s="8" customFormat="1" ht="15.6" x14ac:dyDescent="0.3">
      <c r="A2" s="111" t="s">
        <v>80</v>
      </c>
      <c r="B2" s="46"/>
    </row>
    <row r="3" spans="1:13" s="8" customFormat="1" ht="16.2" x14ac:dyDescent="0.25">
      <c r="A3" s="6" t="s">
        <v>81</v>
      </c>
    </row>
    <row r="4" spans="1:13" s="8" customFormat="1" ht="14.4" customHeight="1" x14ac:dyDescent="0.25">
      <c r="A4" s="147"/>
      <c r="B4" s="148"/>
    </row>
    <row r="5" spans="1:13" s="8" customFormat="1" ht="14.4" customHeight="1" x14ac:dyDescent="0.25">
      <c r="A5" s="9"/>
      <c r="B5" s="202" t="s">
        <v>82</v>
      </c>
      <c r="C5" s="203"/>
      <c r="D5" s="204"/>
    </row>
    <row r="6" spans="1:13" ht="14.4" customHeight="1" x14ac:dyDescent="0.25">
      <c r="A6" s="149"/>
      <c r="B6" s="10" t="s">
        <v>83</v>
      </c>
      <c r="C6" s="153" t="s">
        <v>84</v>
      </c>
      <c r="D6" s="12" t="s">
        <v>85</v>
      </c>
    </row>
    <row r="7" spans="1:13" ht="14.4" customHeight="1" x14ac:dyDescent="0.25">
      <c r="A7" s="150" t="s">
        <v>86</v>
      </c>
      <c r="B7" s="151">
        <v>948858</v>
      </c>
      <c r="C7" s="151">
        <v>39323</v>
      </c>
      <c r="D7" s="152">
        <f>B7+C7</f>
        <v>988181</v>
      </c>
    </row>
    <row r="9" spans="1:13" ht="14.4" customHeight="1" x14ac:dyDescent="0.25">
      <c r="A9" s="13" t="s">
        <v>87</v>
      </c>
    </row>
    <row r="10" spans="1:13" ht="14.4" customHeight="1" x14ac:dyDescent="0.25">
      <c r="A10" s="13" t="s">
        <v>88</v>
      </c>
    </row>
    <row r="11" spans="1:13" ht="14.4" customHeight="1" x14ac:dyDescent="0.25">
      <c r="A11" s="13" t="s">
        <v>89</v>
      </c>
    </row>
    <row r="12" spans="1:13" ht="14.4" customHeight="1" x14ac:dyDescent="0.25">
      <c r="A12" s="13" t="s">
        <v>90</v>
      </c>
    </row>
    <row r="13" spans="1:13" ht="14.4" customHeight="1" x14ac:dyDescent="0.25">
      <c r="A13" s="1"/>
    </row>
  </sheetData>
  <mergeCells count="1">
    <mergeCell ref="B5:D5"/>
  </mergeCells>
  <hyperlinks>
    <hyperlink ref="M1" location="Contents!A1" display="Back to contents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65" fitToHeight="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6"/>
  <sheetViews>
    <sheetView workbookViewId="0"/>
  </sheetViews>
  <sheetFormatPr defaultColWidth="8.6640625" defaultRowHeight="14.4" customHeight="1" x14ac:dyDescent="0.25"/>
  <cols>
    <col min="1" max="1" width="27.88671875" style="145" customWidth="1"/>
    <col min="2" max="7" width="10.5546875" style="13" customWidth="1"/>
    <col min="8" max="16384" width="8.6640625" style="13"/>
  </cols>
  <sheetData>
    <row r="1" spans="1:13" s="8" customFormat="1" ht="20.100000000000001" customHeight="1" x14ac:dyDescent="0.3">
      <c r="A1" s="110" t="s">
        <v>23</v>
      </c>
      <c r="M1" s="179" t="s">
        <v>79</v>
      </c>
    </row>
    <row r="2" spans="1:13" s="8" customFormat="1" ht="15.6" x14ac:dyDescent="0.3">
      <c r="A2" s="111" t="s">
        <v>91</v>
      </c>
      <c r="B2" s="46"/>
    </row>
    <row r="3" spans="1:13" s="8" customFormat="1" ht="13.8" x14ac:dyDescent="0.25">
      <c r="A3" s="6" t="s">
        <v>92</v>
      </c>
    </row>
    <row r="4" spans="1:13" s="8" customFormat="1" ht="14.4" customHeight="1" x14ac:dyDescent="0.25">
      <c r="A4" s="147"/>
      <c r="B4" s="148"/>
    </row>
    <row r="5" spans="1:13" s="8" customFormat="1" ht="14.4" customHeight="1" x14ac:dyDescent="0.25">
      <c r="A5" s="147"/>
      <c r="B5" s="205" t="s">
        <v>93</v>
      </c>
      <c r="C5" s="206"/>
      <c r="D5" s="207"/>
      <c r="E5" s="208" t="s">
        <v>94</v>
      </c>
      <c r="F5" s="209"/>
      <c r="G5" s="210"/>
    </row>
    <row r="6" spans="1:13" s="8" customFormat="1" ht="14.4" customHeight="1" x14ac:dyDescent="0.25">
      <c r="A6" s="9"/>
      <c r="B6" s="202" t="s">
        <v>82</v>
      </c>
      <c r="C6" s="203"/>
      <c r="D6" s="204"/>
      <c r="E6" s="202" t="s">
        <v>82</v>
      </c>
      <c r="F6" s="203"/>
      <c r="G6" s="204"/>
    </row>
    <row r="7" spans="1:13" ht="14.4" customHeight="1" x14ac:dyDescent="0.25">
      <c r="A7" s="149" t="s">
        <v>95</v>
      </c>
      <c r="B7" s="165" t="s">
        <v>83</v>
      </c>
      <c r="C7" s="166" t="s">
        <v>84</v>
      </c>
      <c r="D7" s="167" t="s">
        <v>85</v>
      </c>
      <c r="E7" s="165" t="s">
        <v>83</v>
      </c>
      <c r="F7" s="166" t="s">
        <v>84</v>
      </c>
      <c r="G7" s="167" t="s">
        <v>85</v>
      </c>
    </row>
    <row r="8" spans="1:13" ht="14.4" customHeight="1" x14ac:dyDescent="0.25">
      <c r="A8" s="172" t="s">
        <v>96</v>
      </c>
      <c r="B8" s="170">
        <v>34912</v>
      </c>
      <c r="C8" s="171">
        <v>805</v>
      </c>
      <c r="D8" s="168">
        <f>SUM(B8:C8)</f>
        <v>35717</v>
      </c>
      <c r="E8" s="170">
        <v>329209</v>
      </c>
      <c r="F8" s="170">
        <v>14854</v>
      </c>
      <c r="G8" s="168">
        <v>344063</v>
      </c>
      <c r="H8" s="16"/>
    </row>
    <row r="9" spans="1:13" ht="14.4" customHeight="1" x14ac:dyDescent="0.25">
      <c r="A9" s="172" t="s">
        <v>97</v>
      </c>
      <c r="B9" s="170">
        <v>309330</v>
      </c>
      <c r="C9" s="170">
        <v>10703</v>
      </c>
      <c r="D9" s="168">
        <f t="shared" ref="D9:D19" si="0">SUM(B9:C9)</f>
        <v>320033</v>
      </c>
      <c r="E9" s="170">
        <v>91287</v>
      </c>
      <c r="F9" s="170">
        <v>6571</v>
      </c>
      <c r="G9" s="168">
        <v>97858</v>
      </c>
      <c r="H9" s="16"/>
    </row>
    <row r="10" spans="1:13" ht="14.4" customHeight="1" x14ac:dyDescent="0.25">
      <c r="A10" s="172" t="s">
        <v>98</v>
      </c>
      <c r="B10" s="170">
        <v>209974</v>
      </c>
      <c r="C10" s="170">
        <v>10180</v>
      </c>
      <c r="D10" s="168">
        <f t="shared" si="0"/>
        <v>220154</v>
      </c>
      <c r="E10" s="170">
        <v>34066</v>
      </c>
      <c r="F10" s="170">
        <v>2703</v>
      </c>
      <c r="G10" s="168">
        <v>36769</v>
      </c>
      <c r="H10" s="16"/>
    </row>
    <row r="11" spans="1:13" ht="14.4" customHeight="1" x14ac:dyDescent="0.25">
      <c r="A11" s="172" t="s">
        <v>99</v>
      </c>
      <c r="B11" s="170">
        <v>340879</v>
      </c>
      <c r="C11" s="170">
        <v>13346</v>
      </c>
      <c r="D11" s="168">
        <f t="shared" si="0"/>
        <v>354225</v>
      </c>
      <c r="E11" s="170">
        <v>31155</v>
      </c>
      <c r="F11" s="170">
        <v>3205</v>
      </c>
      <c r="G11" s="168">
        <v>34360</v>
      </c>
      <c r="H11" s="16"/>
    </row>
    <row r="12" spans="1:13" ht="14.4" customHeight="1" x14ac:dyDescent="0.25">
      <c r="A12" s="172" t="s">
        <v>100</v>
      </c>
      <c r="B12" s="170">
        <v>349118</v>
      </c>
      <c r="C12" s="170">
        <v>14247</v>
      </c>
      <c r="D12" s="168">
        <f t="shared" si="0"/>
        <v>363365</v>
      </c>
      <c r="E12" s="170">
        <v>19350</v>
      </c>
      <c r="F12" s="170">
        <v>2206</v>
      </c>
      <c r="G12" s="168">
        <v>21556</v>
      </c>
      <c r="H12" s="16"/>
    </row>
    <row r="13" spans="1:13" ht="14.4" customHeight="1" x14ac:dyDescent="0.25">
      <c r="A13" s="172" t="s">
        <v>101</v>
      </c>
      <c r="B13" s="170">
        <v>342354</v>
      </c>
      <c r="C13" s="170">
        <v>13420</v>
      </c>
      <c r="D13" s="168">
        <f t="shared" si="0"/>
        <v>355774</v>
      </c>
      <c r="E13" s="170">
        <v>13138</v>
      </c>
      <c r="F13" s="170">
        <v>1826</v>
      </c>
      <c r="G13" s="168">
        <v>14964</v>
      </c>
      <c r="H13" s="16"/>
    </row>
    <row r="14" spans="1:13" ht="14.4" customHeight="1" x14ac:dyDescent="0.25">
      <c r="A14" s="172" t="s">
        <v>102</v>
      </c>
      <c r="B14" s="169">
        <v>355811</v>
      </c>
      <c r="C14" s="169">
        <v>15294</v>
      </c>
      <c r="D14" s="168">
        <f t="shared" si="0"/>
        <v>371105</v>
      </c>
      <c r="E14" s="169">
        <v>9751</v>
      </c>
      <c r="F14" s="169">
        <v>1829</v>
      </c>
      <c r="G14" s="168">
        <v>11580</v>
      </c>
      <c r="H14" s="16"/>
    </row>
    <row r="15" spans="1:13" ht="14.4" customHeight="1" x14ac:dyDescent="0.25">
      <c r="A15" s="172" t="s">
        <v>103</v>
      </c>
      <c r="B15" s="170">
        <v>367881</v>
      </c>
      <c r="C15" s="170">
        <v>17246</v>
      </c>
      <c r="D15" s="168">
        <f t="shared" si="0"/>
        <v>385127</v>
      </c>
      <c r="E15" s="170">
        <v>7484</v>
      </c>
      <c r="F15" s="170">
        <v>1634</v>
      </c>
      <c r="G15" s="168">
        <v>9118</v>
      </c>
      <c r="H15" s="16"/>
    </row>
    <row r="16" spans="1:13" ht="14.4" customHeight="1" x14ac:dyDescent="0.25">
      <c r="A16" s="172" t="s">
        <v>104</v>
      </c>
      <c r="B16" s="170">
        <v>300615</v>
      </c>
      <c r="C16" s="170">
        <v>14717</v>
      </c>
      <c r="D16" s="168">
        <f t="shared" si="0"/>
        <v>315332</v>
      </c>
      <c r="E16" s="170">
        <v>5656</v>
      </c>
      <c r="F16" s="170">
        <v>766</v>
      </c>
      <c r="G16" s="168">
        <v>6422</v>
      </c>
      <c r="H16" s="16"/>
    </row>
    <row r="17" spans="1:8" ht="14.4" customHeight="1" x14ac:dyDescent="0.25">
      <c r="A17" s="172" t="s">
        <v>105</v>
      </c>
      <c r="B17" s="170">
        <v>318800</v>
      </c>
      <c r="C17" s="170">
        <v>13659</v>
      </c>
      <c r="D17" s="168">
        <f t="shared" si="0"/>
        <v>332459</v>
      </c>
      <c r="E17" s="170">
        <v>5153</v>
      </c>
      <c r="F17" s="170">
        <v>895</v>
      </c>
      <c r="G17" s="168">
        <v>6048</v>
      </c>
      <c r="H17" s="16"/>
    </row>
    <row r="18" spans="1:8" ht="14.4" customHeight="1" x14ac:dyDescent="0.25">
      <c r="A18" s="172" t="s">
        <v>106</v>
      </c>
      <c r="B18" s="170">
        <v>353419</v>
      </c>
      <c r="C18" s="170">
        <v>12837</v>
      </c>
      <c r="D18" s="168">
        <f t="shared" si="0"/>
        <v>366256</v>
      </c>
      <c r="E18" s="170">
        <v>4031</v>
      </c>
      <c r="F18" s="170">
        <v>630</v>
      </c>
      <c r="G18" s="168">
        <v>4661</v>
      </c>
      <c r="H18" s="16"/>
    </row>
    <row r="19" spans="1:8" ht="14.4" customHeight="1" x14ac:dyDescent="0.25">
      <c r="A19" s="172" t="s">
        <v>107</v>
      </c>
      <c r="B19" s="170">
        <v>276639</v>
      </c>
      <c r="C19" s="170">
        <v>12827</v>
      </c>
      <c r="D19" s="168">
        <f t="shared" si="0"/>
        <v>289466</v>
      </c>
      <c r="E19" s="170">
        <v>3020</v>
      </c>
      <c r="F19" s="170">
        <v>380</v>
      </c>
      <c r="G19" s="168">
        <v>3400</v>
      </c>
      <c r="H19" s="16"/>
    </row>
    <row r="20" spans="1:8" ht="14.4" customHeight="1" x14ac:dyDescent="0.25">
      <c r="A20" s="173" t="s">
        <v>108</v>
      </c>
      <c r="B20" s="174">
        <f>SUM(B8:B19)</f>
        <v>3559732</v>
      </c>
      <c r="C20" s="174">
        <f>SUM(C8:C19)</f>
        <v>149281</v>
      </c>
      <c r="D20" s="174">
        <f>SUM(D8:D19)</f>
        <v>3709013</v>
      </c>
      <c r="E20" s="174">
        <f>SUM(E8:E19)</f>
        <v>553300</v>
      </c>
      <c r="F20" s="174">
        <f>SUM(F8:F19)</f>
        <v>37499</v>
      </c>
      <c r="G20" s="174">
        <v>590799</v>
      </c>
    </row>
    <row r="22" spans="1:8" ht="14.4" customHeight="1" x14ac:dyDescent="0.25">
      <c r="A22" s="13" t="s">
        <v>87</v>
      </c>
    </row>
    <row r="23" spans="1:8" ht="14.4" customHeight="1" x14ac:dyDescent="0.25">
      <c r="A23" s="13" t="s">
        <v>88</v>
      </c>
    </row>
    <row r="24" spans="1:8" ht="14.4" customHeight="1" x14ac:dyDescent="0.25">
      <c r="A24" s="13" t="s">
        <v>109</v>
      </c>
    </row>
    <row r="25" spans="1:8" ht="17.100000000000001" customHeight="1" x14ac:dyDescent="0.25">
      <c r="A25" s="13"/>
    </row>
    <row r="26" spans="1:8" ht="14.4" customHeight="1" x14ac:dyDescent="0.25">
      <c r="A26" s="1"/>
    </row>
  </sheetData>
  <mergeCells count="4">
    <mergeCell ref="B6:D6"/>
    <mergeCell ref="E6:G6"/>
    <mergeCell ref="B5:D5"/>
    <mergeCell ref="E5:G5"/>
  </mergeCells>
  <hyperlinks>
    <hyperlink ref="M1" location="Contents!A1" display="Back to contents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65" fitToHeight="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X144"/>
  <sheetViews>
    <sheetView workbookViewId="0">
      <pane ySplit="6" topLeftCell="A7" activePane="bottomLeft" state="frozen"/>
      <selection pane="bottomLeft"/>
    </sheetView>
  </sheetViews>
  <sheetFormatPr defaultColWidth="8.6640625" defaultRowHeight="14.4" customHeight="1" x14ac:dyDescent="0.25"/>
  <cols>
    <col min="1" max="1" width="19.109375" style="13" customWidth="1"/>
    <col min="2" max="2" width="94.44140625" style="13" customWidth="1"/>
    <col min="3" max="16384" width="8.6640625" style="13"/>
  </cols>
  <sheetData>
    <row r="1" spans="1:24" s="8" customFormat="1" ht="20.100000000000001" customHeight="1" x14ac:dyDescent="0.3">
      <c r="A1" s="110" t="s">
        <v>23</v>
      </c>
      <c r="B1" s="4"/>
      <c r="F1" s="179" t="s">
        <v>79</v>
      </c>
    </row>
    <row r="2" spans="1:24" s="8" customFormat="1" ht="15.6" x14ac:dyDescent="0.3">
      <c r="A2" s="111" t="s">
        <v>110</v>
      </c>
      <c r="B2" s="46"/>
    </row>
    <row r="3" spans="1:24" s="8" customFormat="1" ht="16.2" x14ac:dyDescent="0.25">
      <c r="A3" s="6" t="s">
        <v>111</v>
      </c>
      <c r="B3" s="6"/>
    </row>
    <row r="4" spans="1:24" s="8" customFormat="1" ht="14.4" customHeight="1" x14ac:dyDescent="0.25">
      <c r="A4" s="27"/>
      <c r="B4" s="27"/>
    </row>
    <row r="5" spans="1:24" s="8" customFormat="1" ht="14.4" customHeight="1" x14ac:dyDescent="0.25">
      <c r="A5" s="125"/>
      <c r="B5" s="126"/>
      <c r="C5" s="211" t="s">
        <v>82</v>
      </c>
      <c r="D5" s="212"/>
      <c r="E5" s="213"/>
    </row>
    <row r="6" spans="1:24" ht="14.4" customHeight="1" x14ac:dyDescent="0.25">
      <c r="A6" s="127" t="s">
        <v>112</v>
      </c>
      <c r="B6" s="30" t="s">
        <v>113</v>
      </c>
      <c r="C6" s="10" t="s">
        <v>83</v>
      </c>
      <c r="D6" s="11" t="s">
        <v>84</v>
      </c>
      <c r="E6" s="12" t="s">
        <v>85</v>
      </c>
    </row>
    <row r="7" spans="1:24" ht="14.4" customHeight="1" x14ac:dyDescent="0.25">
      <c r="A7" s="128" t="s">
        <v>114</v>
      </c>
      <c r="B7" s="112"/>
      <c r="C7" s="113"/>
      <c r="D7" s="124"/>
      <c r="E7" s="118"/>
    </row>
    <row r="8" spans="1:24" s="26" customFormat="1" ht="14.4" customHeight="1" x14ac:dyDescent="0.25">
      <c r="A8" s="129" t="s">
        <v>115</v>
      </c>
      <c r="B8" s="26" t="s">
        <v>116</v>
      </c>
      <c r="C8" s="116">
        <v>416160</v>
      </c>
      <c r="D8" s="116">
        <v>14295</v>
      </c>
      <c r="E8" s="119">
        <v>430455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26" customFormat="1" ht="14.4" customHeight="1" x14ac:dyDescent="0.25">
      <c r="A9" s="129" t="s">
        <v>117</v>
      </c>
      <c r="B9" s="26" t="s">
        <v>118</v>
      </c>
      <c r="C9" s="116">
        <v>205334</v>
      </c>
      <c r="D9" s="116">
        <v>3060</v>
      </c>
      <c r="E9" s="119">
        <v>208394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26" customFormat="1" ht="14.4" customHeight="1" x14ac:dyDescent="0.25">
      <c r="A10" s="129" t="s">
        <v>119</v>
      </c>
      <c r="B10" s="26" t="s">
        <v>120</v>
      </c>
      <c r="C10" s="116">
        <v>149160</v>
      </c>
      <c r="D10" s="116">
        <v>11116</v>
      </c>
      <c r="E10" s="119">
        <v>160276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26" customFormat="1" ht="14.4" customHeight="1" x14ac:dyDescent="0.25">
      <c r="A11" s="129" t="s">
        <v>121</v>
      </c>
      <c r="B11" s="26" t="s">
        <v>122</v>
      </c>
      <c r="C11" s="116">
        <v>562077</v>
      </c>
      <c r="D11" s="116">
        <v>14393</v>
      </c>
      <c r="E11" s="119">
        <v>576470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26" customFormat="1" ht="14.4" customHeight="1" x14ac:dyDescent="0.25">
      <c r="A12" s="129" t="s">
        <v>123</v>
      </c>
      <c r="B12" s="26" t="s">
        <v>124</v>
      </c>
      <c r="C12" s="116">
        <v>7963</v>
      </c>
      <c r="D12" s="116">
        <v>829</v>
      </c>
      <c r="E12" s="119">
        <v>8792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26" customFormat="1" ht="14.4" customHeight="1" x14ac:dyDescent="0.25">
      <c r="A13" s="129" t="s">
        <v>125</v>
      </c>
      <c r="B13" s="26" t="s">
        <v>126</v>
      </c>
      <c r="C13" s="116">
        <v>5893</v>
      </c>
      <c r="D13" s="116">
        <v>18</v>
      </c>
      <c r="E13" s="119">
        <v>5911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ht="14.4" customHeight="1" x14ac:dyDescent="0.25">
      <c r="A14" s="128" t="s">
        <v>127</v>
      </c>
      <c r="B14" s="112"/>
      <c r="C14" s="137"/>
      <c r="D14" s="138"/>
      <c r="E14" s="139"/>
    </row>
    <row r="15" spans="1:24" s="26" customFormat="1" ht="14.4" customHeight="1" x14ac:dyDescent="0.25">
      <c r="A15" s="129" t="s">
        <v>128</v>
      </c>
      <c r="B15" s="26" t="s">
        <v>129</v>
      </c>
      <c r="C15" s="116">
        <v>445386</v>
      </c>
      <c r="D15" s="116">
        <v>8249</v>
      </c>
      <c r="E15" s="119">
        <v>453635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s="26" customFormat="1" ht="14.4" customHeight="1" x14ac:dyDescent="0.25">
      <c r="A16" s="129" t="s">
        <v>130</v>
      </c>
      <c r="B16" s="26" t="s">
        <v>131</v>
      </c>
      <c r="C16" s="116">
        <v>31296</v>
      </c>
      <c r="D16" s="116">
        <v>3913</v>
      </c>
      <c r="E16" s="119">
        <v>35209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s="26" customFormat="1" ht="14.4" customHeight="1" x14ac:dyDescent="0.25">
      <c r="A17" s="129" t="s">
        <v>132</v>
      </c>
      <c r="B17" s="26" t="s">
        <v>133</v>
      </c>
      <c r="C17" s="116">
        <v>21154</v>
      </c>
      <c r="D17" s="116">
        <v>313</v>
      </c>
      <c r="E17" s="119">
        <v>21467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s="26" customFormat="1" ht="14.4" customHeight="1" x14ac:dyDescent="0.25">
      <c r="A18" s="129" t="s">
        <v>134</v>
      </c>
      <c r="B18" s="26" t="s">
        <v>135</v>
      </c>
      <c r="C18" s="116">
        <v>2582</v>
      </c>
      <c r="D18" s="116">
        <v>48</v>
      </c>
      <c r="E18" s="119">
        <v>2630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s="26" customFormat="1" ht="14.4" customHeight="1" x14ac:dyDescent="0.25">
      <c r="A19" s="129" t="s">
        <v>136</v>
      </c>
      <c r="B19" s="26" t="s">
        <v>137</v>
      </c>
      <c r="C19" s="116">
        <v>11772</v>
      </c>
      <c r="D19" s="116">
        <v>73</v>
      </c>
      <c r="E19" s="119">
        <v>11845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s="26" customFormat="1" ht="14.4" customHeight="1" x14ac:dyDescent="0.25">
      <c r="A20" s="128" t="s">
        <v>138</v>
      </c>
      <c r="B20" s="112"/>
      <c r="C20" s="137"/>
      <c r="D20" s="138"/>
      <c r="E20" s="139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s="26" customFormat="1" ht="14.4" customHeight="1" x14ac:dyDescent="0.25">
      <c r="A21" s="129" t="s">
        <v>139</v>
      </c>
      <c r="B21" s="26" t="s">
        <v>140</v>
      </c>
      <c r="C21" s="116">
        <v>178247</v>
      </c>
      <c r="D21" s="116">
        <v>6943</v>
      </c>
      <c r="E21" s="119">
        <v>185190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s="26" customFormat="1" ht="14.4" customHeight="1" x14ac:dyDescent="0.25">
      <c r="A22" s="129" t="s">
        <v>141</v>
      </c>
      <c r="B22" s="26" t="s">
        <v>142</v>
      </c>
      <c r="C22" s="116">
        <v>6783</v>
      </c>
      <c r="D22" s="116">
        <v>188</v>
      </c>
      <c r="E22" s="119">
        <v>6971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 s="26" customFormat="1" ht="14.4" customHeight="1" x14ac:dyDescent="0.25">
      <c r="A23" s="129" t="s">
        <v>143</v>
      </c>
      <c r="B23" s="26" t="s">
        <v>144</v>
      </c>
      <c r="C23" s="116">
        <v>119706</v>
      </c>
      <c r="D23" s="116">
        <v>3443</v>
      </c>
      <c r="E23" s="119">
        <v>123149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1:24" s="26" customFormat="1" ht="14.4" customHeight="1" x14ac:dyDescent="0.25">
      <c r="A24" s="129" t="s">
        <v>145</v>
      </c>
      <c r="B24" s="26" t="s">
        <v>146</v>
      </c>
      <c r="C24" s="116">
        <v>1925</v>
      </c>
      <c r="D24" s="116">
        <v>44</v>
      </c>
      <c r="E24" s="119">
        <v>1969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s="26" customFormat="1" ht="14.4" customHeight="1" x14ac:dyDescent="0.25">
      <c r="A25" s="129" t="s">
        <v>147</v>
      </c>
      <c r="B25" s="26" t="s">
        <v>148</v>
      </c>
      <c r="C25" s="116">
        <v>56777</v>
      </c>
      <c r="D25" s="116">
        <v>1106</v>
      </c>
      <c r="E25" s="119">
        <v>57883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26" customFormat="1" ht="14.4" customHeight="1" x14ac:dyDescent="0.25">
      <c r="A26" s="129" t="s">
        <v>149</v>
      </c>
      <c r="B26" s="26" t="s">
        <v>150</v>
      </c>
      <c r="C26" s="116">
        <v>159307</v>
      </c>
      <c r="D26" s="116">
        <v>2117</v>
      </c>
      <c r="E26" s="119">
        <v>161424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26" customFormat="1" ht="14.4" customHeight="1" x14ac:dyDescent="0.25">
      <c r="A27" s="129" t="s">
        <v>151</v>
      </c>
      <c r="B27" s="26" t="s">
        <v>152</v>
      </c>
      <c r="C27" s="116">
        <v>6259</v>
      </c>
      <c r="D27" s="116">
        <v>121</v>
      </c>
      <c r="E27" s="119">
        <v>6380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26" customFormat="1" ht="14.4" customHeight="1" x14ac:dyDescent="0.25">
      <c r="A28" s="129" t="s">
        <v>153</v>
      </c>
      <c r="B28" s="26" t="s">
        <v>154</v>
      </c>
      <c r="C28" s="116">
        <v>22745</v>
      </c>
      <c r="D28" s="116">
        <v>726</v>
      </c>
      <c r="E28" s="119">
        <v>23471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26" customFormat="1" ht="14.4" customHeight="1" x14ac:dyDescent="0.25">
      <c r="A29" s="129" t="s">
        <v>155</v>
      </c>
      <c r="B29" s="26" t="s">
        <v>156</v>
      </c>
      <c r="C29" s="116">
        <v>562</v>
      </c>
      <c r="D29" s="116">
        <v>12</v>
      </c>
      <c r="E29" s="119">
        <v>574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26" customFormat="1" ht="14.4" customHeight="1" x14ac:dyDescent="0.25">
      <c r="A30" s="129" t="s">
        <v>157</v>
      </c>
      <c r="B30" s="26" t="s">
        <v>158</v>
      </c>
      <c r="C30" s="116">
        <v>7980</v>
      </c>
      <c r="D30" s="116">
        <v>109</v>
      </c>
      <c r="E30" s="119">
        <v>8089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26" customFormat="1" ht="14.4" customHeight="1" x14ac:dyDescent="0.25">
      <c r="A31" s="129" t="s">
        <v>159</v>
      </c>
      <c r="B31" s="26" t="s">
        <v>160</v>
      </c>
      <c r="C31" s="116">
        <v>4498</v>
      </c>
      <c r="D31" s="116">
        <v>31</v>
      </c>
      <c r="E31" s="119">
        <v>4529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26" customFormat="1" ht="14.4" customHeight="1" x14ac:dyDescent="0.25">
      <c r="A32" s="129" t="s">
        <v>161</v>
      </c>
      <c r="B32" s="26" t="s">
        <v>162</v>
      </c>
      <c r="C32" s="116">
        <v>8692</v>
      </c>
      <c r="D32" s="116">
        <v>53</v>
      </c>
      <c r="E32" s="119">
        <v>8745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1:24" s="26" customFormat="1" ht="14.4" customHeight="1" x14ac:dyDescent="0.25">
      <c r="A33" s="129" t="s">
        <v>163</v>
      </c>
      <c r="B33" s="26" t="s">
        <v>164</v>
      </c>
      <c r="C33" s="116">
        <v>337</v>
      </c>
      <c r="D33" s="116">
        <v>17</v>
      </c>
      <c r="E33" s="119">
        <v>354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1:24" s="26" customFormat="1" ht="14.4" customHeight="1" x14ac:dyDescent="0.25">
      <c r="A34" s="129" t="s">
        <v>165</v>
      </c>
      <c r="B34" s="26" t="s">
        <v>166</v>
      </c>
      <c r="C34" s="116">
        <v>1377</v>
      </c>
      <c r="D34" s="116">
        <v>5</v>
      </c>
      <c r="E34" s="119">
        <v>1382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1:24" s="26" customFormat="1" ht="14.4" customHeight="1" x14ac:dyDescent="0.25">
      <c r="A35" s="129" t="s">
        <v>167</v>
      </c>
      <c r="B35" s="26" t="s">
        <v>168</v>
      </c>
      <c r="C35" s="116">
        <v>152</v>
      </c>
      <c r="D35" s="116">
        <v>3</v>
      </c>
      <c r="E35" s="119">
        <v>155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1:24" s="26" customFormat="1" ht="14.4" customHeight="1" x14ac:dyDescent="0.25">
      <c r="A36" s="128" t="s">
        <v>169</v>
      </c>
      <c r="B36" s="112"/>
      <c r="C36" s="137"/>
      <c r="D36" s="138"/>
      <c r="E36" s="139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1:24" s="26" customFormat="1" ht="14.4" customHeight="1" x14ac:dyDescent="0.25">
      <c r="A37" s="129" t="s">
        <v>170</v>
      </c>
      <c r="B37" s="26" t="s">
        <v>171</v>
      </c>
      <c r="C37" s="116">
        <v>2027</v>
      </c>
      <c r="D37" s="116">
        <v>602</v>
      </c>
      <c r="E37" s="119">
        <v>2629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spans="1:24" s="26" customFormat="1" ht="14.4" customHeight="1" x14ac:dyDescent="0.25">
      <c r="A38" s="129" t="s">
        <v>172</v>
      </c>
      <c r="B38" s="26" t="s">
        <v>173</v>
      </c>
      <c r="C38" s="116">
        <v>15200</v>
      </c>
      <c r="D38" s="116">
        <v>81</v>
      </c>
      <c r="E38" s="119">
        <v>15281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1:24" s="26" customFormat="1" ht="14.4" customHeight="1" x14ac:dyDescent="0.25">
      <c r="A39" s="129" t="s">
        <v>174</v>
      </c>
      <c r="B39" s="26" t="s">
        <v>175</v>
      </c>
      <c r="C39" s="116">
        <v>102</v>
      </c>
      <c r="D39" s="175" t="s">
        <v>176</v>
      </c>
      <c r="E39" s="119">
        <v>102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1:24" s="26" customFormat="1" ht="14.4" customHeight="1" x14ac:dyDescent="0.25">
      <c r="A40" s="129" t="s">
        <v>177</v>
      </c>
      <c r="B40" s="26" t="s">
        <v>178</v>
      </c>
      <c r="C40" s="116">
        <v>21</v>
      </c>
      <c r="D40" s="175" t="s">
        <v>176</v>
      </c>
      <c r="E40" s="119">
        <v>21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1:24" s="26" customFormat="1" ht="14.4" customHeight="1" x14ac:dyDescent="0.25">
      <c r="A41" s="129" t="s">
        <v>179</v>
      </c>
      <c r="B41" s="26" t="s">
        <v>180</v>
      </c>
      <c r="C41" s="116">
        <v>6534</v>
      </c>
      <c r="D41" s="116">
        <v>22</v>
      </c>
      <c r="E41" s="119">
        <v>6556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spans="1:24" s="26" customFormat="1" ht="14.4" customHeight="1" x14ac:dyDescent="0.25">
      <c r="A42" s="129" t="s">
        <v>181</v>
      </c>
      <c r="B42" s="26" t="s">
        <v>182</v>
      </c>
      <c r="C42" s="116">
        <v>16</v>
      </c>
      <c r="D42" s="175" t="s">
        <v>176</v>
      </c>
      <c r="E42" s="119">
        <v>16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spans="1:24" s="26" customFormat="1" ht="14.4" customHeight="1" x14ac:dyDescent="0.25">
      <c r="A43" s="129" t="s">
        <v>183</v>
      </c>
      <c r="B43" s="26" t="s">
        <v>184</v>
      </c>
      <c r="C43" s="116" t="s">
        <v>176</v>
      </c>
      <c r="D43" s="116" t="s">
        <v>176</v>
      </c>
      <c r="E43" s="119" t="s">
        <v>176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spans="1:24" s="26" customFormat="1" ht="14.4" customHeight="1" x14ac:dyDescent="0.25">
      <c r="A44" s="129" t="s">
        <v>185</v>
      </c>
      <c r="B44" s="26" t="s">
        <v>186</v>
      </c>
      <c r="C44" s="116">
        <v>484</v>
      </c>
      <c r="D44" s="116">
        <v>4</v>
      </c>
      <c r="E44" s="119">
        <v>488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spans="1:24" s="26" customFormat="1" ht="14.4" customHeight="1" x14ac:dyDescent="0.25">
      <c r="A45" s="129" t="s">
        <v>187</v>
      </c>
      <c r="B45" s="26" t="s">
        <v>188</v>
      </c>
      <c r="C45" s="116">
        <v>9</v>
      </c>
      <c r="D45" s="116" t="s">
        <v>176</v>
      </c>
      <c r="E45" s="119">
        <v>9</v>
      </c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spans="1:24" s="26" customFormat="1" ht="14.4" customHeight="1" x14ac:dyDescent="0.25">
      <c r="A46" s="129" t="s">
        <v>189</v>
      </c>
      <c r="B46" s="26" t="s">
        <v>190</v>
      </c>
      <c r="C46" s="116">
        <v>2</v>
      </c>
      <c r="D46" s="116" t="s">
        <v>176</v>
      </c>
      <c r="E46" s="119">
        <v>2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spans="1:24" s="26" customFormat="1" ht="14.4" customHeight="1" x14ac:dyDescent="0.25">
      <c r="A47" s="129" t="s">
        <v>191</v>
      </c>
      <c r="B47" s="26" t="s">
        <v>192</v>
      </c>
      <c r="C47" s="116">
        <v>515</v>
      </c>
      <c r="D47" s="116">
        <v>4</v>
      </c>
      <c r="E47" s="119">
        <v>519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s="26" customFormat="1" ht="14.4" customHeight="1" x14ac:dyDescent="0.25">
      <c r="A48" s="129" t="s">
        <v>193</v>
      </c>
      <c r="B48" s="26" t="s">
        <v>194</v>
      </c>
      <c r="C48" s="116">
        <v>3</v>
      </c>
      <c r="D48" s="116" t="s">
        <v>176</v>
      </c>
      <c r="E48" s="119">
        <v>3</v>
      </c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 spans="1:24" s="26" customFormat="1" ht="14.4" customHeight="1" x14ac:dyDescent="0.25">
      <c r="A49" s="129" t="s">
        <v>195</v>
      </c>
      <c r="B49" s="26" t="s">
        <v>196</v>
      </c>
      <c r="C49" s="175" t="s">
        <v>176</v>
      </c>
      <c r="D49" s="116" t="s">
        <v>176</v>
      </c>
      <c r="E49" s="119" t="s">
        <v>176</v>
      </c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 spans="1:24" s="26" customFormat="1" ht="14.4" customHeight="1" x14ac:dyDescent="0.25">
      <c r="A50" s="129" t="s">
        <v>197</v>
      </c>
      <c r="B50" s="26" t="s">
        <v>198</v>
      </c>
      <c r="C50" s="116">
        <v>1824</v>
      </c>
      <c r="D50" s="116">
        <v>13</v>
      </c>
      <c r="E50" s="119">
        <v>1837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4" s="26" customFormat="1" ht="14.4" customHeight="1" x14ac:dyDescent="0.25">
      <c r="A51" s="129" t="s">
        <v>199</v>
      </c>
      <c r="B51" s="26" t="s">
        <v>200</v>
      </c>
      <c r="C51" s="116" t="s">
        <v>176</v>
      </c>
      <c r="D51" s="175" t="s">
        <v>176</v>
      </c>
      <c r="E51" s="119" t="s">
        <v>176</v>
      </c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spans="1:24" s="26" customFormat="1" ht="14.4" customHeight="1" x14ac:dyDescent="0.25">
      <c r="A52" s="129" t="s">
        <v>201</v>
      </c>
      <c r="B52" s="26" t="s">
        <v>202</v>
      </c>
      <c r="C52" s="116" t="s">
        <v>176</v>
      </c>
      <c r="D52" s="175" t="s">
        <v>176</v>
      </c>
      <c r="E52" s="119" t="s">
        <v>176</v>
      </c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spans="1:24" s="26" customFormat="1" ht="14.4" customHeight="1" x14ac:dyDescent="0.25">
      <c r="A53" s="129" t="s">
        <v>203</v>
      </c>
      <c r="B53" s="26" t="s">
        <v>204</v>
      </c>
      <c r="C53" s="116">
        <v>2068</v>
      </c>
      <c r="D53" s="116">
        <v>50</v>
      </c>
      <c r="E53" s="119">
        <v>2118</v>
      </c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1:24" s="26" customFormat="1" ht="14.4" customHeight="1" x14ac:dyDescent="0.25">
      <c r="A54" s="129" t="s">
        <v>205</v>
      </c>
      <c r="B54" s="26" t="s">
        <v>206</v>
      </c>
      <c r="C54" s="116">
        <v>18</v>
      </c>
      <c r="D54" s="175" t="s">
        <v>176</v>
      </c>
      <c r="E54" s="119">
        <v>18</v>
      </c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24" s="26" customFormat="1" ht="14.4" customHeight="1" x14ac:dyDescent="0.25">
      <c r="A55" s="129" t="s">
        <v>207</v>
      </c>
      <c r="B55" s="26" t="s">
        <v>208</v>
      </c>
      <c r="C55" s="116" t="s">
        <v>176</v>
      </c>
      <c r="D55" s="175" t="s">
        <v>176</v>
      </c>
      <c r="E55" s="119" t="s">
        <v>176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spans="1:24" s="26" customFormat="1" ht="14.4" customHeight="1" x14ac:dyDescent="0.25">
      <c r="A56" s="129" t="s">
        <v>209</v>
      </c>
      <c r="B56" s="26" t="s">
        <v>210</v>
      </c>
      <c r="C56" s="116">
        <v>725</v>
      </c>
      <c r="D56" s="116">
        <v>12</v>
      </c>
      <c r="E56" s="119">
        <v>737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spans="1:24" s="26" customFormat="1" ht="14.4" customHeight="1" x14ac:dyDescent="0.25">
      <c r="A57" s="128" t="s">
        <v>211</v>
      </c>
      <c r="B57" s="112"/>
      <c r="C57" s="137"/>
      <c r="D57" s="138"/>
      <c r="E57" s="139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 spans="1:24" s="26" customFormat="1" ht="14.4" customHeight="1" x14ac:dyDescent="0.25">
      <c r="A58" s="129" t="s">
        <v>212</v>
      </c>
      <c r="B58" s="26" t="s">
        <v>213</v>
      </c>
      <c r="C58" s="116">
        <v>111387</v>
      </c>
      <c r="D58" s="116">
        <v>19178</v>
      </c>
      <c r="E58" s="119">
        <v>130565</v>
      </c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 spans="1:24" s="26" customFormat="1" ht="14.4" customHeight="1" x14ac:dyDescent="0.25">
      <c r="A59" s="129" t="s">
        <v>214</v>
      </c>
      <c r="B59" s="26" t="s">
        <v>215</v>
      </c>
      <c r="C59" s="116">
        <v>7630</v>
      </c>
      <c r="D59" s="116">
        <v>257</v>
      </c>
      <c r="E59" s="119">
        <v>7887</v>
      </c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 spans="1:24" s="26" customFormat="1" ht="14.4" customHeight="1" x14ac:dyDescent="0.25">
      <c r="A60" s="129" t="s">
        <v>216</v>
      </c>
      <c r="B60" s="26" t="s">
        <v>217</v>
      </c>
      <c r="C60" s="116">
        <v>625</v>
      </c>
      <c r="D60" s="116">
        <v>144</v>
      </c>
      <c r="E60" s="119">
        <v>769</v>
      </c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s="26" customFormat="1" ht="14.4" customHeight="1" x14ac:dyDescent="0.25">
      <c r="A61" s="129" t="s">
        <v>218</v>
      </c>
      <c r="B61" s="26" t="s">
        <v>219</v>
      </c>
      <c r="C61" s="116">
        <v>195</v>
      </c>
      <c r="D61" s="116">
        <v>37</v>
      </c>
      <c r="E61" s="119">
        <v>232</v>
      </c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  <row r="62" spans="1:24" s="26" customFormat="1" ht="14.4" customHeight="1" x14ac:dyDescent="0.25">
      <c r="A62" s="128" t="s">
        <v>220</v>
      </c>
      <c r="B62" s="112"/>
      <c r="C62" s="137"/>
      <c r="D62" s="138"/>
      <c r="E62" s="139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</row>
    <row r="63" spans="1:24" s="26" customFormat="1" ht="14.4" customHeight="1" x14ac:dyDescent="0.25">
      <c r="A63" s="129" t="s">
        <v>221</v>
      </c>
      <c r="B63" s="26" t="s">
        <v>222</v>
      </c>
      <c r="C63" s="116">
        <v>1336</v>
      </c>
      <c r="D63" s="116">
        <v>1540</v>
      </c>
      <c r="E63" s="119">
        <v>2876</v>
      </c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</row>
    <row r="64" spans="1:24" s="26" customFormat="1" ht="14.4" customHeight="1" x14ac:dyDescent="0.25">
      <c r="A64" s="129" t="s">
        <v>223</v>
      </c>
      <c r="B64" s="26" t="s">
        <v>224</v>
      </c>
      <c r="C64" s="116">
        <v>1323</v>
      </c>
      <c r="D64" s="116">
        <v>2117</v>
      </c>
      <c r="E64" s="119">
        <v>3440</v>
      </c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</row>
    <row r="65" spans="1:24" s="26" customFormat="1" ht="14.4" customHeight="1" x14ac:dyDescent="0.25">
      <c r="A65" s="128" t="s">
        <v>225</v>
      </c>
      <c r="B65" s="112"/>
      <c r="C65" s="137"/>
      <c r="D65" s="138"/>
      <c r="E65" s="139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</row>
    <row r="66" spans="1:24" s="26" customFormat="1" ht="14.4" customHeight="1" x14ac:dyDescent="0.25">
      <c r="A66" s="129" t="s">
        <v>226</v>
      </c>
      <c r="B66" s="26" t="s">
        <v>227</v>
      </c>
      <c r="C66" s="116">
        <v>130288</v>
      </c>
      <c r="D66" s="116">
        <v>4072</v>
      </c>
      <c r="E66" s="119">
        <v>134360</v>
      </c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</row>
    <row r="67" spans="1:24" s="26" customFormat="1" ht="14.4" customHeight="1" x14ac:dyDescent="0.25">
      <c r="A67" s="129" t="s">
        <v>228</v>
      </c>
      <c r="B67" s="26" t="s">
        <v>229</v>
      </c>
      <c r="C67" s="116">
        <v>2720</v>
      </c>
      <c r="D67" s="116">
        <v>12</v>
      </c>
      <c r="E67" s="119">
        <v>2732</v>
      </c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  <row r="68" spans="1:24" s="26" customFormat="1" ht="14.4" customHeight="1" x14ac:dyDescent="0.25">
      <c r="A68" s="129" t="s">
        <v>230</v>
      </c>
      <c r="B68" s="26" t="s">
        <v>231</v>
      </c>
      <c r="C68" s="116">
        <v>366</v>
      </c>
      <c r="D68" s="175">
        <v>8</v>
      </c>
      <c r="E68" s="119">
        <v>374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</row>
    <row r="69" spans="1:24" s="26" customFormat="1" ht="14.4" customHeight="1" x14ac:dyDescent="0.25">
      <c r="A69" s="129" t="s">
        <v>232</v>
      </c>
      <c r="B69" s="26" t="s">
        <v>233</v>
      </c>
      <c r="C69" s="116">
        <v>9500</v>
      </c>
      <c r="D69" s="116">
        <v>511</v>
      </c>
      <c r="E69" s="119">
        <v>10011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</row>
    <row r="70" spans="1:24" s="26" customFormat="1" ht="14.4" customHeight="1" x14ac:dyDescent="0.25">
      <c r="A70" s="129" t="s">
        <v>234</v>
      </c>
      <c r="B70" s="26" t="s">
        <v>235</v>
      </c>
      <c r="C70" s="116">
        <v>312</v>
      </c>
      <c r="D70" s="116">
        <v>9</v>
      </c>
      <c r="E70" s="119">
        <v>321</v>
      </c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</row>
    <row r="71" spans="1:24" s="26" customFormat="1" ht="14.4" customHeight="1" x14ac:dyDescent="0.25">
      <c r="A71" s="129" t="s">
        <v>236</v>
      </c>
      <c r="B71" s="26" t="s">
        <v>237</v>
      </c>
      <c r="C71" s="116">
        <v>53</v>
      </c>
      <c r="D71" s="175">
        <v>1</v>
      </c>
      <c r="E71" s="119">
        <v>54</v>
      </c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</row>
    <row r="72" spans="1:24" s="26" customFormat="1" ht="14.4" customHeight="1" x14ac:dyDescent="0.25">
      <c r="A72" s="129" t="s">
        <v>238</v>
      </c>
      <c r="B72" s="26" t="s">
        <v>239</v>
      </c>
      <c r="C72" s="116">
        <v>5960</v>
      </c>
      <c r="D72" s="116">
        <v>294</v>
      </c>
      <c r="E72" s="119">
        <v>6254</v>
      </c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</row>
    <row r="73" spans="1:24" s="26" customFormat="1" ht="14.4" customHeight="1" x14ac:dyDescent="0.25">
      <c r="A73" s="129" t="s">
        <v>240</v>
      </c>
      <c r="B73" s="26" t="s">
        <v>241</v>
      </c>
      <c r="C73" s="116">
        <v>74</v>
      </c>
      <c r="D73" s="175" t="s">
        <v>176</v>
      </c>
      <c r="E73" s="119">
        <v>74</v>
      </c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</row>
    <row r="74" spans="1:24" s="26" customFormat="1" ht="14.4" customHeight="1" x14ac:dyDescent="0.25">
      <c r="A74" s="129" t="s">
        <v>242</v>
      </c>
      <c r="B74" s="26" t="s">
        <v>243</v>
      </c>
      <c r="C74" s="116">
        <v>11</v>
      </c>
      <c r="D74" s="175" t="s">
        <v>176</v>
      </c>
      <c r="E74" s="119">
        <v>11</v>
      </c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1:24" s="26" customFormat="1" ht="14.4" customHeight="1" x14ac:dyDescent="0.25">
      <c r="A75" s="129" t="s">
        <v>244</v>
      </c>
      <c r="B75" s="26" t="s">
        <v>245</v>
      </c>
      <c r="C75" s="116">
        <v>23157</v>
      </c>
      <c r="D75" s="116">
        <v>765</v>
      </c>
      <c r="E75" s="119">
        <v>23922</v>
      </c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</row>
    <row r="76" spans="1:24" s="26" customFormat="1" ht="14.4" customHeight="1" x14ac:dyDescent="0.25">
      <c r="A76" s="129" t="s">
        <v>246</v>
      </c>
      <c r="B76" s="26" t="s">
        <v>247</v>
      </c>
      <c r="C76" s="116">
        <v>12918</v>
      </c>
      <c r="D76" s="116">
        <v>389</v>
      </c>
      <c r="E76" s="119">
        <v>13307</v>
      </c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</row>
    <row r="77" spans="1:24" s="26" customFormat="1" ht="14.4" customHeight="1" x14ac:dyDescent="0.25">
      <c r="A77" s="129" t="s">
        <v>248</v>
      </c>
      <c r="B77" s="26" t="s">
        <v>249</v>
      </c>
      <c r="C77" s="116">
        <v>189</v>
      </c>
      <c r="D77" s="116">
        <v>13</v>
      </c>
      <c r="E77" s="119">
        <v>202</v>
      </c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</row>
    <row r="78" spans="1:24" s="26" customFormat="1" ht="14.4" customHeight="1" x14ac:dyDescent="0.25">
      <c r="A78" s="129" t="s">
        <v>250</v>
      </c>
      <c r="B78" s="26" t="s">
        <v>251</v>
      </c>
      <c r="C78" s="116">
        <v>415</v>
      </c>
      <c r="D78" s="116">
        <v>6</v>
      </c>
      <c r="E78" s="119">
        <v>421</v>
      </c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</row>
    <row r="79" spans="1:24" s="26" customFormat="1" ht="14.4" customHeight="1" x14ac:dyDescent="0.25">
      <c r="A79" s="129" t="s">
        <v>252</v>
      </c>
      <c r="B79" s="26" t="s">
        <v>253</v>
      </c>
      <c r="C79" s="116">
        <v>6722</v>
      </c>
      <c r="D79" s="116">
        <v>118</v>
      </c>
      <c r="E79" s="119">
        <v>6840</v>
      </c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</row>
    <row r="80" spans="1:24" s="26" customFormat="1" ht="14.4" customHeight="1" x14ac:dyDescent="0.25">
      <c r="A80" s="129" t="s">
        <v>254</v>
      </c>
      <c r="B80" s="26" t="s">
        <v>255</v>
      </c>
      <c r="C80" s="116">
        <v>694</v>
      </c>
      <c r="D80" s="116">
        <v>7</v>
      </c>
      <c r="E80" s="119">
        <v>701</v>
      </c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</row>
    <row r="81" spans="1:24" s="26" customFormat="1" ht="14.4" customHeight="1" x14ac:dyDescent="0.25">
      <c r="A81" s="128" t="s">
        <v>256</v>
      </c>
      <c r="B81" s="112"/>
      <c r="C81" s="137"/>
      <c r="D81" s="138"/>
      <c r="E81" s="139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 spans="1:24" s="26" customFormat="1" ht="14.4" customHeight="1" x14ac:dyDescent="0.25">
      <c r="A82" s="129" t="s">
        <v>257</v>
      </c>
      <c r="B82" s="26" t="s">
        <v>258</v>
      </c>
      <c r="C82" s="116">
        <v>1570</v>
      </c>
      <c r="D82" s="116">
        <v>1265</v>
      </c>
      <c r="E82" s="119">
        <v>2835</v>
      </c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</row>
    <row r="83" spans="1:24" s="26" customFormat="1" ht="14.4" customHeight="1" x14ac:dyDescent="0.25">
      <c r="A83" s="128" t="s">
        <v>259</v>
      </c>
      <c r="B83" s="112"/>
      <c r="C83" s="137"/>
      <c r="D83" s="138"/>
      <c r="E83" s="139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</row>
    <row r="84" spans="1:24" s="26" customFormat="1" ht="14.4" customHeight="1" x14ac:dyDescent="0.25">
      <c r="A84" s="130" t="s">
        <v>260</v>
      </c>
      <c r="B84" s="114"/>
      <c r="C84" s="140"/>
      <c r="D84" s="176"/>
      <c r="E84" s="141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</row>
    <row r="85" spans="1:24" s="26" customFormat="1" ht="14.4" customHeight="1" x14ac:dyDescent="0.25">
      <c r="A85" s="131" t="s">
        <v>261</v>
      </c>
      <c r="B85" s="26" t="s">
        <v>262</v>
      </c>
      <c r="C85" s="116">
        <v>81</v>
      </c>
      <c r="D85" s="116">
        <v>1</v>
      </c>
      <c r="E85" s="119">
        <v>82</v>
      </c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</row>
    <row r="86" spans="1:24" s="26" customFormat="1" ht="14.4" customHeight="1" x14ac:dyDescent="0.25">
      <c r="A86" s="131" t="s">
        <v>263</v>
      </c>
      <c r="B86" s="26" t="s">
        <v>264</v>
      </c>
      <c r="C86" s="116">
        <v>1</v>
      </c>
      <c r="D86" s="116" t="s">
        <v>176</v>
      </c>
      <c r="E86" s="119">
        <v>1</v>
      </c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spans="1:24" s="26" customFormat="1" ht="14.4" customHeight="1" x14ac:dyDescent="0.25">
      <c r="A87" s="131" t="s">
        <v>265</v>
      </c>
      <c r="B87" s="26" t="s">
        <v>266</v>
      </c>
      <c r="C87" s="116">
        <v>13</v>
      </c>
      <c r="D87" s="175" t="s">
        <v>176</v>
      </c>
      <c r="E87" s="119">
        <v>13</v>
      </c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</row>
    <row r="88" spans="1:24" s="26" customFormat="1" ht="14.4" customHeight="1" x14ac:dyDescent="0.25">
      <c r="A88" s="131" t="s">
        <v>267</v>
      </c>
      <c r="B88" s="26" t="s">
        <v>268</v>
      </c>
      <c r="C88" s="116">
        <v>2</v>
      </c>
      <c r="D88" s="175" t="s">
        <v>176</v>
      </c>
      <c r="E88" s="119">
        <v>2</v>
      </c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</row>
    <row r="89" spans="1:24" s="26" customFormat="1" ht="14.4" customHeight="1" x14ac:dyDescent="0.25">
      <c r="A89" s="131" t="s">
        <v>269</v>
      </c>
      <c r="B89" s="26" t="s">
        <v>270</v>
      </c>
      <c r="C89" s="116">
        <v>8</v>
      </c>
      <c r="D89" s="175" t="s">
        <v>176</v>
      </c>
      <c r="E89" s="119">
        <v>8</v>
      </c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</row>
    <row r="90" spans="1:24" s="26" customFormat="1" ht="14.4" customHeight="1" x14ac:dyDescent="0.25">
      <c r="A90" s="131" t="s">
        <v>271</v>
      </c>
      <c r="B90" s="26" t="s">
        <v>272</v>
      </c>
      <c r="C90" s="116">
        <v>7</v>
      </c>
      <c r="D90" s="175" t="s">
        <v>176</v>
      </c>
      <c r="E90" s="119">
        <v>7</v>
      </c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</row>
    <row r="91" spans="1:24" s="26" customFormat="1" ht="14.4" customHeight="1" x14ac:dyDescent="0.25">
      <c r="A91" s="129" t="s">
        <v>273</v>
      </c>
      <c r="B91" s="26" t="s">
        <v>274</v>
      </c>
      <c r="C91" s="116">
        <v>10</v>
      </c>
      <c r="D91" s="175" t="s">
        <v>176</v>
      </c>
      <c r="E91" s="119">
        <v>10</v>
      </c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</row>
    <row r="92" spans="1:24" s="26" customFormat="1" ht="14.4" customHeight="1" x14ac:dyDescent="0.25">
      <c r="A92" s="129" t="s">
        <v>275</v>
      </c>
      <c r="B92" s="26" t="s">
        <v>276</v>
      </c>
      <c r="C92" s="116" t="s">
        <v>176</v>
      </c>
      <c r="D92" s="175" t="s">
        <v>176</v>
      </c>
      <c r="E92" s="119" t="s">
        <v>176</v>
      </c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</row>
    <row r="93" spans="1:24" s="26" customFormat="1" ht="14.4" customHeight="1" x14ac:dyDescent="0.25">
      <c r="A93" s="129" t="s">
        <v>277</v>
      </c>
      <c r="B93" s="26" t="s">
        <v>278</v>
      </c>
      <c r="C93" s="116" t="s">
        <v>176</v>
      </c>
      <c r="D93" s="175" t="s">
        <v>176</v>
      </c>
      <c r="E93" s="119" t="s">
        <v>176</v>
      </c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</row>
    <row r="94" spans="1:24" s="26" customFormat="1" ht="14.4" customHeight="1" x14ac:dyDescent="0.25">
      <c r="A94" s="129" t="s">
        <v>279</v>
      </c>
      <c r="B94" s="26" t="s">
        <v>280</v>
      </c>
      <c r="C94" s="116">
        <v>1</v>
      </c>
      <c r="D94" s="175" t="s">
        <v>176</v>
      </c>
      <c r="E94" s="119">
        <v>1</v>
      </c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</row>
    <row r="95" spans="1:24" s="26" customFormat="1" ht="14.4" customHeight="1" x14ac:dyDescent="0.25">
      <c r="A95" s="129" t="s">
        <v>281</v>
      </c>
      <c r="B95" s="26" t="s">
        <v>282</v>
      </c>
      <c r="C95" s="116" t="s">
        <v>176</v>
      </c>
      <c r="D95" s="116" t="s">
        <v>176</v>
      </c>
      <c r="E95" s="119" t="s">
        <v>176</v>
      </c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</row>
    <row r="96" spans="1:24" s="26" customFormat="1" ht="14.4" customHeight="1" x14ac:dyDescent="0.25">
      <c r="A96" s="129" t="s">
        <v>279</v>
      </c>
      <c r="B96" s="26" t="s">
        <v>283</v>
      </c>
      <c r="C96" s="116">
        <v>4</v>
      </c>
      <c r="D96" s="116" t="s">
        <v>176</v>
      </c>
      <c r="E96" s="119">
        <v>4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</row>
    <row r="97" spans="1:24" s="26" customFormat="1" ht="14.4" customHeight="1" x14ac:dyDescent="0.25">
      <c r="A97" s="129" t="s">
        <v>281</v>
      </c>
      <c r="B97" s="26" t="s">
        <v>284</v>
      </c>
      <c r="C97" s="116" t="s">
        <v>176</v>
      </c>
      <c r="D97" s="116" t="s">
        <v>176</v>
      </c>
      <c r="E97" s="119" t="s">
        <v>176</v>
      </c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</row>
    <row r="98" spans="1:24" s="26" customFormat="1" ht="14.4" customHeight="1" x14ac:dyDescent="0.25">
      <c r="A98" s="130" t="s">
        <v>285</v>
      </c>
      <c r="B98" s="114"/>
      <c r="C98" s="140"/>
      <c r="D98" s="176"/>
      <c r="E98" s="141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</row>
    <row r="99" spans="1:24" s="26" customFormat="1" ht="14.4" customHeight="1" x14ac:dyDescent="0.25">
      <c r="A99" s="129" t="s">
        <v>286</v>
      </c>
      <c r="B99" s="26" t="s">
        <v>287</v>
      </c>
      <c r="C99" s="116">
        <v>1221</v>
      </c>
      <c r="D99" s="175" t="s">
        <v>176</v>
      </c>
      <c r="E99" s="119">
        <v>1221</v>
      </c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</row>
    <row r="100" spans="1:24" s="26" customFormat="1" ht="14.4" customHeight="1" x14ac:dyDescent="0.25">
      <c r="A100" s="129" t="s">
        <v>288</v>
      </c>
      <c r="B100" s="26" t="s">
        <v>289</v>
      </c>
      <c r="C100" s="116">
        <v>3475</v>
      </c>
      <c r="D100" s="175" t="s">
        <v>176</v>
      </c>
      <c r="E100" s="119">
        <v>3475</v>
      </c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</row>
    <row r="101" spans="1:24" s="26" customFormat="1" ht="14.4" customHeight="1" x14ac:dyDescent="0.25">
      <c r="A101" s="129" t="s">
        <v>290</v>
      </c>
      <c r="B101" s="26" t="s">
        <v>291</v>
      </c>
      <c r="C101" s="116">
        <v>9</v>
      </c>
      <c r="D101" s="175" t="s">
        <v>176</v>
      </c>
      <c r="E101" s="119">
        <v>9</v>
      </c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</row>
    <row r="102" spans="1:24" s="26" customFormat="1" ht="14.4" customHeight="1" x14ac:dyDescent="0.25">
      <c r="A102" s="129" t="s">
        <v>292</v>
      </c>
      <c r="B102" s="26" t="s">
        <v>293</v>
      </c>
      <c r="C102" s="116" t="s">
        <v>176</v>
      </c>
      <c r="D102" s="175" t="s">
        <v>176</v>
      </c>
      <c r="E102" s="119" t="s">
        <v>176</v>
      </c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</row>
    <row r="103" spans="1:24" s="26" customFormat="1" ht="14.4" customHeight="1" x14ac:dyDescent="0.25">
      <c r="A103" s="129" t="s">
        <v>294</v>
      </c>
      <c r="B103" s="26" t="s">
        <v>295</v>
      </c>
      <c r="C103" s="116">
        <v>10</v>
      </c>
      <c r="D103" s="175" t="s">
        <v>176</v>
      </c>
      <c r="E103" s="119">
        <v>10</v>
      </c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</row>
    <row r="104" spans="1:24" s="26" customFormat="1" ht="14.4" customHeight="1" x14ac:dyDescent="0.25">
      <c r="A104" s="129" t="s">
        <v>296</v>
      </c>
      <c r="B104" s="26" t="s">
        <v>297</v>
      </c>
      <c r="C104" s="116">
        <v>1</v>
      </c>
      <c r="D104" s="175" t="s">
        <v>176</v>
      </c>
      <c r="E104" s="119">
        <v>1</v>
      </c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</row>
    <row r="105" spans="1:24" s="26" customFormat="1" ht="14.4" customHeight="1" x14ac:dyDescent="0.25">
      <c r="A105" s="129" t="s">
        <v>298</v>
      </c>
      <c r="B105" s="26" t="s">
        <v>299</v>
      </c>
      <c r="C105" s="116">
        <v>40</v>
      </c>
      <c r="D105" s="175" t="s">
        <v>176</v>
      </c>
      <c r="E105" s="119">
        <v>40</v>
      </c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</row>
    <row r="106" spans="1:24" s="26" customFormat="1" ht="14.4" customHeight="1" x14ac:dyDescent="0.25">
      <c r="A106" s="129" t="s">
        <v>300</v>
      </c>
      <c r="B106" s="26" t="s">
        <v>301</v>
      </c>
      <c r="C106" s="116">
        <v>34</v>
      </c>
      <c r="D106" s="175" t="s">
        <v>176</v>
      </c>
      <c r="E106" s="119">
        <v>34</v>
      </c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</row>
    <row r="107" spans="1:24" s="26" customFormat="1" ht="14.4" customHeight="1" x14ac:dyDescent="0.25">
      <c r="A107" s="129" t="s">
        <v>302</v>
      </c>
      <c r="B107" s="26" t="s">
        <v>303</v>
      </c>
      <c r="C107" s="116">
        <v>4</v>
      </c>
      <c r="D107" s="175" t="s">
        <v>176</v>
      </c>
      <c r="E107" s="119">
        <v>4</v>
      </c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</row>
    <row r="108" spans="1:24" s="26" customFormat="1" ht="14.4" customHeight="1" x14ac:dyDescent="0.25">
      <c r="A108" s="129" t="s">
        <v>304</v>
      </c>
      <c r="B108" s="26" t="s">
        <v>305</v>
      </c>
      <c r="C108" s="116">
        <v>1</v>
      </c>
      <c r="D108" s="175" t="s">
        <v>176</v>
      </c>
      <c r="E108" s="119">
        <v>1</v>
      </c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</row>
    <row r="109" spans="1:24" s="26" customFormat="1" ht="14.4" customHeight="1" x14ac:dyDescent="0.25">
      <c r="A109" s="129" t="s">
        <v>306</v>
      </c>
      <c r="B109" s="26" t="s">
        <v>307</v>
      </c>
      <c r="C109" s="116">
        <v>4</v>
      </c>
      <c r="D109" s="175" t="s">
        <v>176</v>
      </c>
      <c r="E109" s="119">
        <v>4</v>
      </c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</row>
    <row r="110" spans="1:24" s="26" customFormat="1" ht="14.4" customHeight="1" x14ac:dyDescent="0.25">
      <c r="A110" s="129" t="s">
        <v>308</v>
      </c>
      <c r="B110" s="26" t="s">
        <v>309</v>
      </c>
      <c r="C110" s="116">
        <v>1</v>
      </c>
      <c r="D110" s="175" t="s">
        <v>176</v>
      </c>
      <c r="E110" s="119">
        <v>1</v>
      </c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</row>
    <row r="111" spans="1:24" s="26" customFormat="1" ht="14.4" customHeight="1" x14ac:dyDescent="0.25">
      <c r="A111" s="129" t="s">
        <v>310</v>
      </c>
      <c r="B111" s="115" t="s">
        <v>311</v>
      </c>
      <c r="C111" s="116" t="s">
        <v>176</v>
      </c>
      <c r="D111" s="116" t="s">
        <v>176</v>
      </c>
      <c r="E111" s="119" t="s">
        <v>176</v>
      </c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</row>
    <row r="112" spans="1:24" s="26" customFormat="1" ht="14.4" customHeight="1" x14ac:dyDescent="0.25">
      <c r="A112" s="129" t="s">
        <v>312</v>
      </c>
      <c r="B112" s="115" t="s">
        <v>313</v>
      </c>
      <c r="C112" s="116" t="s">
        <v>176</v>
      </c>
      <c r="D112" s="175" t="s">
        <v>176</v>
      </c>
      <c r="E112" s="119" t="s">
        <v>176</v>
      </c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</row>
    <row r="113" spans="1:24" s="26" customFormat="1" ht="14.4" customHeight="1" x14ac:dyDescent="0.25">
      <c r="A113" s="129" t="s">
        <v>314</v>
      </c>
      <c r="B113" s="26" t="s">
        <v>315</v>
      </c>
      <c r="C113" s="116">
        <v>11</v>
      </c>
      <c r="D113" s="175" t="s">
        <v>176</v>
      </c>
      <c r="E113" s="119">
        <v>11</v>
      </c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</row>
    <row r="114" spans="1:24" s="26" customFormat="1" ht="14.4" customHeight="1" x14ac:dyDescent="0.25">
      <c r="A114" s="129" t="s">
        <v>316</v>
      </c>
      <c r="B114" s="26" t="s">
        <v>317</v>
      </c>
      <c r="C114" s="116" t="s">
        <v>176</v>
      </c>
      <c r="D114" s="116" t="s">
        <v>176</v>
      </c>
      <c r="E114" s="119" t="s">
        <v>176</v>
      </c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</row>
    <row r="115" spans="1:24" s="26" customFormat="1" ht="14.4" customHeight="1" x14ac:dyDescent="0.25">
      <c r="A115" s="129" t="s">
        <v>318</v>
      </c>
      <c r="B115" s="26" t="s">
        <v>319</v>
      </c>
      <c r="C115" s="116" t="s">
        <v>176</v>
      </c>
      <c r="D115" s="116" t="s">
        <v>176</v>
      </c>
      <c r="E115" s="119" t="s">
        <v>176</v>
      </c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</row>
    <row r="116" spans="1:24" s="26" customFormat="1" ht="14.4" customHeight="1" x14ac:dyDescent="0.25">
      <c r="A116" s="129" t="s">
        <v>320</v>
      </c>
      <c r="B116" s="26" t="s">
        <v>321</v>
      </c>
      <c r="C116" s="116">
        <v>7</v>
      </c>
      <c r="D116" s="175" t="s">
        <v>176</v>
      </c>
      <c r="E116" s="119">
        <v>7</v>
      </c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</row>
    <row r="117" spans="1:24" s="26" customFormat="1" ht="14.4" customHeight="1" x14ac:dyDescent="0.25">
      <c r="A117" s="129" t="s">
        <v>322</v>
      </c>
      <c r="B117" s="26" t="s">
        <v>323</v>
      </c>
      <c r="C117" s="116">
        <v>4</v>
      </c>
      <c r="D117" s="175" t="s">
        <v>176</v>
      </c>
      <c r="E117" s="119">
        <v>4</v>
      </c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</row>
    <row r="118" spans="1:24" s="26" customFormat="1" ht="14.4" customHeight="1" x14ac:dyDescent="0.25">
      <c r="A118" s="129" t="s">
        <v>324</v>
      </c>
      <c r="B118" s="115" t="s">
        <v>325</v>
      </c>
      <c r="C118" s="116" t="s">
        <v>176</v>
      </c>
      <c r="D118" s="116" t="s">
        <v>176</v>
      </c>
      <c r="E118" s="119" t="s">
        <v>176</v>
      </c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</row>
    <row r="119" spans="1:24" s="26" customFormat="1" ht="14.4" customHeight="1" x14ac:dyDescent="0.25">
      <c r="A119" s="129" t="s">
        <v>326</v>
      </c>
      <c r="B119" s="115" t="s">
        <v>327</v>
      </c>
      <c r="C119" s="116">
        <v>3</v>
      </c>
      <c r="D119" s="116" t="s">
        <v>176</v>
      </c>
      <c r="E119" s="119">
        <v>3</v>
      </c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</row>
    <row r="120" spans="1:24" s="26" customFormat="1" ht="14.4" customHeight="1" x14ac:dyDescent="0.25">
      <c r="A120" s="129" t="s">
        <v>328</v>
      </c>
      <c r="B120" s="26" t="s">
        <v>329</v>
      </c>
      <c r="C120" s="116" t="s">
        <v>176</v>
      </c>
      <c r="D120" s="116" t="s">
        <v>176</v>
      </c>
      <c r="E120" s="119" t="s">
        <v>176</v>
      </c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</row>
    <row r="121" spans="1:24" s="26" customFormat="1" ht="14.4" customHeight="1" x14ac:dyDescent="0.25">
      <c r="A121" s="129" t="s">
        <v>330</v>
      </c>
      <c r="B121" s="26" t="s">
        <v>331</v>
      </c>
      <c r="C121" s="116" t="s">
        <v>176</v>
      </c>
      <c r="D121" s="116">
        <v>1</v>
      </c>
      <c r="E121" s="119">
        <v>1</v>
      </c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</row>
    <row r="122" spans="1:24" s="26" customFormat="1" ht="14.4" customHeight="1" x14ac:dyDescent="0.25">
      <c r="A122" s="129" t="s">
        <v>332</v>
      </c>
      <c r="B122" s="26" t="s">
        <v>333</v>
      </c>
      <c r="C122" s="116">
        <v>57</v>
      </c>
      <c r="D122" s="116">
        <v>11</v>
      </c>
      <c r="E122" s="119">
        <v>68</v>
      </c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</row>
    <row r="123" spans="1:24" s="26" customFormat="1" ht="14.4" customHeight="1" x14ac:dyDescent="0.25">
      <c r="A123" s="129" t="s">
        <v>334</v>
      </c>
      <c r="B123" s="26" t="s">
        <v>335</v>
      </c>
      <c r="C123" s="116">
        <v>6</v>
      </c>
      <c r="D123" s="175" t="s">
        <v>176</v>
      </c>
      <c r="E123" s="119">
        <v>6</v>
      </c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</row>
    <row r="124" spans="1:24" s="26" customFormat="1" ht="14.4" customHeight="1" x14ac:dyDescent="0.25">
      <c r="A124" s="129" t="s">
        <v>336</v>
      </c>
      <c r="B124" s="26" t="s">
        <v>337</v>
      </c>
      <c r="C124" s="116" t="s">
        <v>176</v>
      </c>
      <c r="D124" s="116" t="s">
        <v>176</v>
      </c>
      <c r="E124" s="119" t="s">
        <v>176</v>
      </c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</row>
    <row r="125" spans="1:24" s="26" customFormat="1" ht="14.4" customHeight="1" x14ac:dyDescent="0.25">
      <c r="A125" s="129" t="s">
        <v>338</v>
      </c>
      <c r="B125" s="26" t="s">
        <v>339</v>
      </c>
      <c r="C125" s="116" t="s">
        <v>176</v>
      </c>
      <c r="D125" s="116" t="s">
        <v>176</v>
      </c>
      <c r="E125" s="119" t="s">
        <v>176</v>
      </c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</row>
    <row r="126" spans="1:24" s="26" customFormat="1" ht="14.4" customHeight="1" x14ac:dyDescent="0.25">
      <c r="A126" s="129" t="s">
        <v>340</v>
      </c>
      <c r="B126" s="26" t="s">
        <v>341</v>
      </c>
      <c r="C126" s="116">
        <v>7</v>
      </c>
      <c r="D126" s="175" t="s">
        <v>176</v>
      </c>
      <c r="E126" s="119">
        <v>7</v>
      </c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</row>
    <row r="127" spans="1:24" s="26" customFormat="1" ht="14.4" customHeight="1" x14ac:dyDescent="0.25">
      <c r="A127" s="129" t="s">
        <v>342</v>
      </c>
      <c r="B127" s="26" t="s">
        <v>343</v>
      </c>
      <c r="C127" s="116">
        <v>4420</v>
      </c>
      <c r="D127" s="175" t="s">
        <v>176</v>
      </c>
      <c r="E127" s="119">
        <v>4420</v>
      </c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</row>
    <row r="128" spans="1:24" s="26" customFormat="1" ht="14.4" customHeight="1" x14ac:dyDescent="0.25">
      <c r="A128" s="129" t="s">
        <v>344</v>
      </c>
      <c r="B128" s="26" t="s">
        <v>345</v>
      </c>
      <c r="C128" s="116" t="s">
        <v>176</v>
      </c>
      <c r="D128" s="175" t="s">
        <v>176</v>
      </c>
      <c r="E128" s="119" t="s">
        <v>176</v>
      </c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</row>
    <row r="129" spans="1:24" s="26" customFormat="1" ht="14.4" customHeight="1" x14ac:dyDescent="0.25">
      <c r="A129" s="129" t="s">
        <v>346</v>
      </c>
      <c r="B129" s="26" t="s">
        <v>347</v>
      </c>
      <c r="C129" s="116">
        <v>250</v>
      </c>
      <c r="D129" s="175" t="s">
        <v>176</v>
      </c>
      <c r="E129" s="119">
        <v>250</v>
      </c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</row>
    <row r="130" spans="1:24" s="26" customFormat="1" ht="14.4" customHeight="1" x14ac:dyDescent="0.25">
      <c r="A130" s="128" t="s">
        <v>348</v>
      </c>
      <c r="B130" s="112"/>
      <c r="C130" s="137"/>
      <c r="D130" s="138"/>
      <c r="E130" s="139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</row>
    <row r="131" spans="1:24" s="26" customFormat="1" ht="14.4" customHeight="1" x14ac:dyDescent="0.25">
      <c r="A131" s="132" t="s">
        <v>349</v>
      </c>
      <c r="B131" s="26" t="s">
        <v>350</v>
      </c>
      <c r="C131" s="116">
        <v>7055</v>
      </c>
      <c r="D131" s="116">
        <v>2880</v>
      </c>
      <c r="E131" s="119">
        <v>9935</v>
      </c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</row>
    <row r="132" spans="1:24" s="26" customFormat="1" ht="14.4" customHeight="1" x14ac:dyDescent="0.25">
      <c r="A132" s="133" t="s">
        <v>351</v>
      </c>
      <c r="B132" s="117"/>
      <c r="C132" s="142"/>
      <c r="D132" s="143"/>
      <c r="E132" s="144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</row>
    <row r="133" spans="1:24" s="26" customFormat="1" ht="14.4" customHeight="1" x14ac:dyDescent="0.25">
      <c r="A133" s="129" t="s">
        <v>352</v>
      </c>
      <c r="B133" s="26" t="s">
        <v>353</v>
      </c>
      <c r="C133" s="116">
        <v>4</v>
      </c>
      <c r="D133" s="175" t="s">
        <v>176</v>
      </c>
      <c r="E133" s="119">
        <v>4</v>
      </c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</row>
    <row r="134" spans="1:24" s="26" customFormat="1" ht="14.4" customHeight="1" x14ac:dyDescent="0.25">
      <c r="A134" s="134" t="s">
        <v>354</v>
      </c>
      <c r="B134" s="120" t="s">
        <v>355</v>
      </c>
      <c r="C134" s="121">
        <v>362</v>
      </c>
      <c r="D134" s="121">
        <v>94</v>
      </c>
      <c r="E134" s="122">
        <v>456</v>
      </c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</row>
    <row r="136" spans="1:24" ht="14.4" customHeight="1" x14ac:dyDescent="0.25">
      <c r="A136" s="13" t="s">
        <v>87</v>
      </c>
    </row>
    <row r="137" spans="1:24" ht="14.4" customHeight="1" x14ac:dyDescent="0.25">
      <c r="A137" s="145" t="s">
        <v>356</v>
      </c>
      <c r="B137" s="145"/>
    </row>
    <row r="138" spans="1:24" ht="14.4" customHeight="1" x14ac:dyDescent="0.25">
      <c r="A138" s="13" t="s">
        <v>357</v>
      </c>
      <c r="B138" s="145"/>
    </row>
    <row r="139" spans="1:24" ht="14.4" customHeight="1" x14ac:dyDescent="0.25">
      <c r="A139" s="145" t="s">
        <v>358</v>
      </c>
      <c r="B139" s="146"/>
    </row>
    <row r="140" spans="1:24" ht="14.4" customHeight="1" x14ac:dyDescent="0.25">
      <c r="A140" s="13" t="s">
        <v>359</v>
      </c>
      <c r="B140" s="146"/>
    </row>
    <row r="141" spans="1:24" ht="14.4" customHeight="1" x14ac:dyDescent="0.25">
      <c r="A141" s="13" t="s">
        <v>360</v>
      </c>
    </row>
    <row r="142" spans="1:24" ht="14.4" customHeight="1" x14ac:dyDescent="0.25">
      <c r="A142" s="13" t="s">
        <v>361</v>
      </c>
    </row>
    <row r="143" spans="1:24" ht="14.4" customHeight="1" x14ac:dyDescent="0.25">
      <c r="A143" s="13" t="s">
        <v>362</v>
      </c>
    </row>
    <row r="144" spans="1:24" ht="14.4" customHeight="1" x14ac:dyDescent="0.25">
      <c r="A144" s="13" t="s">
        <v>363</v>
      </c>
    </row>
  </sheetData>
  <mergeCells count="1">
    <mergeCell ref="C5:E5"/>
  </mergeCells>
  <hyperlinks>
    <hyperlink ref="F1" location="Contents!A1" display="Back to contents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65" fitToHeight="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14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8.6640625" defaultRowHeight="14.4" customHeight="1" x14ac:dyDescent="0.25"/>
  <cols>
    <col min="1" max="1" width="19.109375" style="13" customWidth="1"/>
    <col min="2" max="2" width="91.6640625" style="13" bestFit="1" customWidth="1"/>
    <col min="3" max="16384" width="8.6640625" style="13"/>
  </cols>
  <sheetData>
    <row r="1" spans="1:38" s="8" customFormat="1" ht="20.100000000000001" customHeight="1" x14ac:dyDescent="0.3">
      <c r="A1" s="110" t="s">
        <v>23</v>
      </c>
      <c r="B1" s="4"/>
      <c r="C1" s="179" t="s">
        <v>79</v>
      </c>
    </row>
    <row r="2" spans="1:38" s="8" customFormat="1" ht="15.6" x14ac:dyDescent="0.3">
      <c r="A2" s="111" t="s">
        <v>110</v>
      </c>
      <c r="B2" s="46"/>
    </row>
    <row r="3" spans="1:38" s="8" customFormat="1" ht="13.8" x14ac:dyDescent="0.25">
      <c r="A3" s="6" t="s">
        <v>364</v>
      </c>
      <c r="B3" s="6"/>
    </row>
    <row r="4" spans="1:38" s="8" customFormat="1" ht="14.4" customHeight="1" x14ac:dyDescent="0.25">
      <c r="A4" s="6" t="s">
        <v>365</v>
      </c>
      <c r="B4" s="27"/>
    </row>
    <row r="5" spans="1:38" s="8" customFormat="1" ht="14.4" customHeight="1" x14ac:dyDescent="0.25">
      <c r="A5" s="27"/>
      <c r="B5" s="27"/>
      <c r="C5" s="202" t="s">
        <v>96</v>
      </c>
      <c r="D5" s="203"/>
      <c r="E5" s="204"/>
      <c r="F5" s="202" t="s">
        <v>97</v>
      </c>
      <c r="G5" s="203"/>
      <c r="H5" s="204"/>
      <c r="I5" s="202" t="s">
        <v>98</v>
      </c>
      <c r="J5" s="203"/>
      <c r="K5" s="204"/>
      <c r="L5" s="202" t="s">
        <v>99</v>
      </c>
      <c r="M5" s="203"/>
      <c r="N5" s="204"/>
      <c r="O5" s="202" t="s">
        <v>100</v>
      </c>
      <c r="P5" s="203"/>
      <c r="Q5" s="204"/>
      <c r="R5" s="202" t="s">
        <v>101</v>
      </c>
      <c r="S5" s="203"/>
      <c r="T5" s="204"/>
      <c r="U5" s="202" t="s">
        <v>102</v>
      </c>
      <c r="V5" s="203"/>
      <c r="W5" s="204"/>
      <c r="X5" s="202" t="s">
        <v>103</v>
      </c>
      <c r="Y5" s="203"/>
      <c r="Z5" s="204"/>
      <c r="AA5" s="202" t="s">
        <v>104</v>
      </c>
      <c r="AB5" s="203"/>
      <c r="AC5" s="204"/>
      <c r="AD5" s="202" t="s">
        <v>105</v>
      </c>
      <c r="AE5" s="203"/>
      <c r="AF5" s="204"/>
      <c r="AG5" s="202" t="s">
        <v>106</v>
      </c>
      <c r="AH5" s="203"/>
      <c r="AI5" s="204"/>
      <c r="AJ5" s="202" t="s">
        <v>107</v>
      </c>
      <c r="AK5" s="203"/>
      <c r="AL5" s="204"/>
    </row>
    <row r="6" spans="1:38" s="8" customFormat="1" ht="14.4" customHeight="1" x14ac:dyDescent="0.25">
      <c r="A6" s="125"/>
      <c r="B6" s="126"/>
      <c r="C6" s="211" t="s">
        <v>82</v>
      </c>
      <c r="D6" s="212"/>
      <c r="E6" s="213"/>
      <c r="F6" s="211" t="s">
        <v>82</v>
      </c>
      <c r="G6" s="212"/>
      <c r="H6" s="213"/>
      <c r="I6" s="211" t="s">
        <v>82</v>
      </c>
      <c r="J6" s="212"/>
      <c r="K6" s="213"/>
      <c r="L6" s="211" t="s">
        <v>82</v>
      </c>
      <c r="M6" s="212"/>
      <c r="N6" s="213"/>
      <c r="O6" s="211" t="s">
        <v>82</v>
      </c>
      <c r="P6" s="212"/>
      <c r="Q6" s="213"/>
      <c r="R6" s="211" t="s">
        <v>82</v>
      </c>
      <c r="S6" s="212"/>
      <c r="T6" s="213"/>
      <c r="U6" s="211" t="s">
        <v>82</v>
      </c>
      <c r="V6" s="212"/>
      <c r="W6" s="213"/>
      <c r="X6" s="211" t="s">
        <v>82</v>
      </c>
      <c r="Y6" s="212"/>
      <c r="Z6" s="213"/>
      <c r="AA6" s="211" t="s">
        <v>82</v>
      </c>
      <c r="AB6" s="212"/>
      <c r="AC6" s="213"/>
      <c r="AD6" s="211" t="s">
        <v>82</v>
      </c>
      <c r="AE6" s="212"/>
      <c r="AF6" s="213"/>
      <c r="AG6" s="211" t="s">
        <v>82</v>
      </c>
      <c r="AH6" s="212"/>
      <c r="AI6" s="213"/>
      <c r="AJ6" s="211" t="s">
        <v>82</v>
      </c>
      <c r="AK6" s="212"/>
      <c r="AL6" s="213"/>
    </row>
    <row r="7" spans="1:38" ht="14.4" customHeight="1" x14ac:dyDescent="0.25">
      <c r="A7" s="127" t="s">
        <v>112</v>
      </c>
      <c r="B7" s="30" t="s">
        <v>113</v>
      </c>
      <c r="C7" s="10" t="s">
        <v>83</v>
      </c>
      <c r="D7" s="11" t="s">
        <v>84</v>
      </c>
      <c r="E7" s="12" t="s">
        <v>85</v>
      </c>
      <c r="F7" s="10" t="s">
        <v>83</v>
      </c>
      <c r="G7" s="11" t="s">
        <v>84</v>
      </c>
      <c r="H7" s="12" t="s">
        <v>85</v>
      </c>
      <c r="I7" s="10" t="s">
        <v>83</v>
      </c>
      <c r="J7" s="11" t="s">
        <v>84</v>
      </c>
      <c r="K7" s="12" t="s">
        <v>85</v>
      </c>
      <c r="L7" s="10" t="s">
        <v>83</v>
      </c>
      <c r="M7" s="11" t="s">
        <v>84</v>
      </c>
      <c r="N7" s="12" t="s">
        <v>85</v>
      </c>
      <c r="O7" s="10" t="s">
        <v>83</v>
      </c>
      <c r="P7" s="11" t="s">
        <v>84</v>
      </c>
      <c r="Q7" s="12" t="s">
        <v>85</v>
      </c>
      <c r="R7" s="10" t="s">
        <v>83</v>
      </c>
      <c r="S7" s="11" t="s">
        <v>84</v>
      </c>
      <c r="T7" s="12" t="s">
        <v>85</v>
      </c>
      <c r="U7" s="10" t="s">
        <v>83</v>
      </c>
      <c r="V7" s="11" t="s">
        <v>84</v>
      </c>
      <c r="W7" s="12" t="s">
        <v>85</v>
      </c>
      <c r="X7" s="10" t="s">
        <v>83</v>
      </c>
      <c r="Y7" s="11" t="s">
        <v>84</v>
      </c>
      <c r="Z7" s="12" t="s">
        <v>85</v>
      </c>
      <c r="AA7" s="10" t="s">
        <v>83</v>
      </c>
      <c r="AB7" s="11" t="s">
        <v>84</v>
      </c>
      <c r="AC7" s="12" t="s">
        <v>85</v>
      </c>
      <c r="AD7" s="10" t="s">
        <v>83</v>
      </c>
      <c r="AE7" s="11" t="s">
        <v>84</v>
      </c>
      <c r="AF7" s="12" t="s">
        <v>85</v>
      </c>
      <c r="AG7" s="10" t="s">
        <v>83</v>
      </c>
      <c r="AH7" s="11" t="s">
        <v>84</v>
      </c>
      <c r="AI7" s="12" t="s">
        <v>85</v>
      </c>
      <c r="AJ7" s="10" t="s">
        <v>83</v>
      </c>
      <c r="AK7" s="11" t="s">
        <v>84</v>
      </c>
      <c r="AL7" s="12" t="s">
        <v>85</v>
      </c>
    </row>
    <row r="8" spans="1:38" ht="14.4" customHeight="1" x14ac:dyDescent="0.25">
      <c r="A8" s="128" t="s">
        <v>114</v>
      </c>
      <c r="B8" s="112"/>
      <c r="C8" s="113"/>
      <c r="D8" s="124"/>
      <c r="E8" s="118"/>
      <c r="F8" s="113"/>
      <c r="G8" s="124"/>
      <c r="H8" s="118"/>
      <c r="I8" s="113"/>
      <c r="J8" s="124"/>
      <c r="K8" s="118"/>
      <c r="L8" s="113"/>
      <c r="M8" s="124"/>
      <c r="N8" s="118"/>
      <c r="O8" s="113"/>
      <c r="P8" s="124"/>
      <c r="Q8" s="118"/>
      <c r="R8" s="113"/>
      <c r="S8" s="124"/>
      <c r="T8" s="118"/>
      <c r="U8" s="113"/>
      <c r="V8" s="124"/>
      <c r="W8" s="118"/>
      <c r="X8" s="113"/>
      <c r="Y8" s="124"/>
      <c r="Z8" s="118"/>
      <c r="AA8" s="113"/>
      <c r="AB8" s="124"/>
      <c r="AC8" s="118"/>
      <c r="AD8" s="113"/>
      <c r="AE8" s="124"/>
      <c r="AF8" s="118"/>
      <c r="AG8" s="113"/>
      <c r="AH8" s="124"/>
      <c r="AI8" s="118"/>
      <c r="AJ8" s="113"/>
      <c r="AK8" s="124"/>
      <c r="AL8" s="118"/>
    </row>
    <row r="9" spans="1:38" s="26" customFormat="1" ht="14.4" customHeight="1" x14ac:dyDescent="0.25">
      <c r="A9" s="129" t="s">
        <v>115</v>
      </c>
      <c r="B9" s="26" t="s">
        <v>116</v>
      </c>
      <c r="C9" s="116">
        <v>24933</v>
      </c>
      <c r="D9" s="116">
        <v>232</v>
      </c>
      <c r="E9" s="119">
        <v>25165</v>
      </c>
      <c r="F9" s="116">
        <v>217696</v>
      </c>
      <c r="G9" s="116">
        <v>3710</v>
      </c>
      <c r="H9" s="119">
        <v>221406</v>
      </c>
      <c r="I9" s="116">
        <v>139060</v>
      </c>
      <c r="J9" s="116">
        <v>2531</v>
      </c>
      <c r="K9" s="119">
        <v>141591</v>
      </c>
      <c r="L9" s="116">
        <v>237992</v>
      </c>
      <c r="M9" s="116">
        <v>4400</v>
      </c>
      <c r="N9" s="119">
        <v>242392</v>
      </c>
      <c r="O9" s="116">
        <v>243575</v>
      </c>
      <c r="P9" s="116">
        <v>4530</v>
      </c>
      <c r="Q9" s="119">
        <v>248105</v>
      </c>
      <c r="R9" s="116">
        <v>237776</v>
      </c>
      <c r="S9" s="116">
        <v>4345</v>
      </c>
      <c r="T9" s="119">
        <v>242121</v>
      </c>
      <c r="U9" s="116">
        <v>239566</v>
      </c>
      <c r="V9" s="116">
        <v>5215</v>
      </c>
      <c r="W9" s="119">
        <v>244781</v>
      </c>
      <c r="X9" s="116">
        <v>211638</v>
      </c>
      <c r="Y9" s="116">
        <v>6017</v>
      </c>
      <c r="Z9" s="119">
        <v>217655</v>
      </c>
      <c r="AA9" s="116">
        <v>154175</v>
      </c>
      <c r="AB9" s="116">
        <v>5156</v>
      </c>
      <c r="AC9" s="119">
        <v>159331</v>
      </c>
      <c r="AD9" s="116">
        <v>150629</v>
      </c>
      <c r="AE9" s="116">
        <v>5088</v>
      </c>
      <c r="AF9" s="119">
        <v>155717</v>
      </c>
      <c r="AG9" s="116">
        <v>152107</v>
      </c>
      <c r="AH9" s="116">
        <v>4897</v>
      </c>
      <c r="AI9" s="119">
        <v>157004</v>
      </c>
      <c r="AJ9" s="116">
        <v>113424</v>
      </c>
      <c r="AK9" s="116">
        <v>4310</v>
      </c>
      <c r="AL9" s="119">
        <v>117734</v>
      </c>
    </row>
    <row r="10" spans="1:38" s="26" customFormat="1" ht="14.4" customHeight="1" x14ac:dyDescent="0.25">
      <c r="A10" s="129" t="s">
        <v>117</v>
      </c>
      <c r="B10" s="26" t="s">
        <v>118</v>
      </c>
      <c r="C10" s="116">
        <v>665</v>
      </c>
      <c r="D10" s="116">
        <v>30</v>
      </c>
      <c r="E10" s="119">
        <v>695</v>
      </c>
      <c r="F10" s="116">
        <v>7014</v>
      </c>
      <c r="G10" s="116">
        <v>401</v>
      </c>
      <c r="H10" s="119">
        <v>7415</v>
      </c>
      <c r="I10" s="116">
        <v>5142</v>
      </c>
      <c r="J10" s="116">
        <v>279</v>
      </c>
      <c r="K10" s="119">
        <v>5421</v>
      </c>
      <c r="L10" s="116">
        <v>9335</v>
      </c>
      <c r="M10" s="116">
        <v>606</v>
      </c>
      <c r="N10" s="119">
        <v>9941</v>
      </c>
      <c r="O10" s="116">
        <v>12538</v>
      </c>
      <c r="P10" s="116">
        <v>648</v>
      </c>
      <c r="Q10" s="119">
        <v>13186</v>
      </c>
      <c r="R10" s="116">
        <v>13671</v>
      </c>
      <c r="S10" s="116">
        <v>734</v>
      </c>
      <c r="T10" s="119">
        <v>14405</v>
      </c>
      <c r="U10" s="116">
        <v>17691</v>
      </c>
      <c r="V10" s="116">
        <v>805</v>
      </c>
      <c r="W10" s="119">
        <v>18496</v>
      </c>
      <c r="X10" s="116">
        <v>39181</v>
      </c>
      <c r="Y10" s="116">
        <v>991</v>
      </c>
      <c r="Z10" s="119">
        <v>40172</v>
      </c>
      <c r="AA10" s="116">
        <v>44265</v>
      </c>
      <c r="AB10" s="116">
        <v>919</v>
      </c>
      <c r="AC10" s="119">
        <v>45184</v>
      </c>
      <c r="AD10" s="116">
        <v>57158</v>
      </c>
      <c r="AE10" s="116">
        <v>922</v>
      </c>
      <c r="AF10" s="119">
        <v>58080</v>
      </c>
      <c r="AG10" s="116">
        <v>78374</v>
      </c>
      <c r="AH10" s="116">
        <v>1045</v>
      </c>
      <c r="AI10" s="119">
        <v>79419</v>
      </c>
      <c r="AJ10" s="116">
        <v>69802</v>
      </c>
      <c r="AK10" s="116">
        <v>1093</v>
      </c>
      <c r="AL10" s="119">
        <v>70895</v>
      </c>
    </row>
    <row r="11" spans="1:38" s="26" customFormat="1" ht="14.4" customHeight="1" x14ac:dyDescent="0.25">
      <c r="A11" s="129" t="s">
        <v>119</v>
      </c>
      <c r="B11" s="26" t="s">
        <v>120</v>
      </c>
      <c r="C11" s="116">
        <v>5424</v>
      </c>
      <c r="D11" s="116">
        <v>346</v>
      </c>
      <c r="E11" s="119">
        <v>5770</v>
      </c>
      <c r="F11" s="116">
        <v>48829</v>
      </c>
      <c r="G11" s="116">
        <v>3771</v>
      </c>
      <c r="H11" s="119">
        <v>52600</v>
      </c>
      <c r="I11" s="116">
        <v>38806</v>
      </c>
      <c r="J11" s="116">
        <v>4627</v>
      </c>
      <c r="K11" s="119">
        <v>43433</v>
      </c>
      <c r="L11" s="116">
        <v>52676</v>
      </c>
      <c r="M11" s="116">
        <v>4658</v>
      </c>
      <c r="N11" s="119">
        <v>57334</v>
      </c>
      <c r="O11" s="116">
        <v>50956</v>
      </c>
      <c r="P11" s="116">
        <v>5182</v>
      </c>
      <c r="Q11" s="119">
        <v>56138</v>
      </c>
      <c r="R11" s="116">
        <v>49223</v>
      </c>
      <c r="S11" s="116">
        <v>4782</v>
      </c>
      <c r="T11" s="119">
        <v>54005</v>
      </c>
      <c r="U11" s="116">
        <v>52244</v>
      </c>
      <c r="V11" s="116">
        <v>4837</v>
      </c>
      <c r="W11" s="119">
        <v>57081</v>
      </c>
      <c r="X11" s="116">
        <v>55431</v>
      </c>
      <c r="Y11" s="116">
        <v>5491</v>
      </c>
      <c r="Z11" s="119">
        <v>60922</v>
      </c>
      <c r="AA11" s="116">
        <v>48669</v>
      </c>
      <c r="AB11" s="116">
        <v>4684</v>
      </c>
      <c r="AC11" s="119">
        <v>53353</v>
      </c>
      <c r="AD11" s="116">
        <v>51206</v>
      </c>
      <c r="AE11" s="116">
        <v>3636</v>
      </c>
      <c r="AF11" s="119">
        <v>54842</v>
      </c>
      <c r="AG11" s="116">
        <v>54425</v>
      </c>
      <c r="AH11" s="116">
        <v>3396</v>
      </c>
      <c r="AI11" s="119">
        <v>57821</v>
      </c>
      <c r="AJ11" s="116">
        <v>43529</v>
      </c>
      <c r="AK11" s="116">
        <v>4084</v>
      </c>
      <c r="AL11" s="119">
        <v>47613</v>
      </c>
    </row>
    <row r="12" spans="1:38" s="26" customFormat="1" ht="14.4" customHeight="1" x14ac:dyDescent="0.25">
      <c r="A12" s="129" t="s">
        <v>121</v>
      </c>
      <c r="B12" s="26" t="s">
        <v>122</v>
      </c>
      <c r="C12" s="116">
        <v>12109</v>
      </c>
      <c r="D12" s="116">
        <v>173</v>
      </c>
      <c r="E12" s="119">
        <v>12282</v>
      </c>
      <c r="F12" s="116">
        <v>117207</v>
      </c>
      <c r="G12" s="116">
        <v>2481</v>
      </c>
      <c r="H12" s="119">
        <v>119688</v>
      </c>
      <c r="I12" s="116">
        <v>87831</v>
      </c>
      <c r="J12" s="116">
        <v>2638</v>
      </c>
      <c r="K12" s="119">
        <v>90469</v>
      </c>
      <c r="L12" s="116">
        <v>158650</v>
      </c>
      <c r="M12" s="116">
        <v>3833</v>
      </c>
      <c r="N12" s="119">
        <v>162483</v>
      </c>
      <c r="O12" s="116">
        <v>175249</v>
      </c>
      <c r="P12" s="116">
        <v>4153</v>
      </c>
      <c r="Q12" s="119">
        <v>179402</v>
      </c>
      <c r="R12" s="116">
        <v>179386</v>
      </c>
      <c r="S12" s="116">
        <v>3976</v>
      </c>
      <c r="T12" s="119">
        <v>183362</v>
      </c>
      <c r="U12" s="116">
        <v>189178</v>
      </c>
      <c r="V12" s="116">
        <v>4838</v>
      </c>
      <c r="W12" s="119">
        <v>194016</v>
      </c>
      <c r="X12" s="116">
        <v>206233</v>
      </c>
      <c r="Y12" s="116">
        <v>5800</v>
      </c>
      <c r="Z12" s="119">
        <v>212033</v>
      </c>
      <c r="AA12" s="116">
        <v>174718</v>
      </c>
      <c r="AB12" s="116">
        <v>5309</v>
      </c>
      <c r="AC12" s="119">
        <v>180027</v>
      </c>
      <c r="AD12" s="116">
        <v>191416</v>
      </c>
      <c r="AE12" s="116">
        <v>5058</v>
      </c>
      <c r="AF12" s="119">
        <v>196474</v>
      </c>
      <c r="AG12" s="116">
        <v>207728</v>
      </c>
      <c r="AH12" s="116">
        <v>4852</v>
      </c>
      <c r="AI12" s="119">
        <v>212580</v>
      </c>
      <c r="AJ12" s="116">
        <v>162933</v>
      </c>
      <c r="AK12" s="116">
        <v>4483</v>
      </c>
      <c r="AL12" s="119">
        <v>167416</v>
      </c>
    </row>
    <row r="13" spans="1:38" s="26" customFormat="1" ht="14.4" customHeight="1" x14ac:dyDescent="0.25">
      <c r="A13" s="129" t="s">
        <v>123</v>
      </c>
      <c r="B13" s="26" t="s">
        <v>124</v>
      </c>
      <c r="C13" s="116">
        <v>178</v>
      </c>
      <c r="D13" s="116">
        <v>11</v>
      </c>
      <c r="E13" s="119">
        <v>189</v>
      </c>
      <c r="F13" s="116">
        <v>1824</v>
      </c>
      <c r="G13" s="116">
        <v>120</v>
      </c>
      <c r="H13" s="119">
        <v>1944</v>
      </c>
      <c r="I13" s="116">
        <v>1131</v>
      </c>
      <c r="J13" s="116">
        <v>88</v>
      </c>
      <c r="K13" s="119">
        <v>1219</v>
      </c>
      <c r="L13" s="116">
        <v>2256</v>
      </c>
      <c r="M13" s="116">
        <v>167</v>
      </c>
      <c r="N13" s="119">
        <v>2423</v>
      </c>
      <c r="O13" s="116">
        <v>2392</v>
      </c>
      <c r="P13" s="116">
        <v>210</v>
      </c>
      <c r="Q13" s="119">
        <v>2602</v>
      </c>
      <c r="R13" s="116">
        <v>2339</v>
      </c>
      <c r="S13" s="116">
        <v>195</v>
      </c>
      <c r="T13" s="119">
        <v>2534</v>
      </c>
      <c r="U13" s="116">
        <v>2529</v>
      </c>
      <c r="V13" s="116">
        <v>251</v>
      </c>
      <c r="W13" s="119">
        <v>2780</v>
      </c>
      <c r="X13" s="116">
        <v>3012</v>
      </c>
      <c r="Y13" s="116">
        <v>293</v>
      </c>
      <c r="Z13" s="119">
        <v>3305</v>
      </c>
      <c r="AA13" s="116">
        <v>2529</v>
      </c>
      <c r="AB13" s="116">
        <v>266</v>
      </c>
      <c r="AC13" s="119">
        <v>2795</v>
      </c>
      <c r="AD13" s="116">
        <v>2744</v>
      </c>
      <c r="AE13" s="116">
        <v>298</v>
      </c>
      <c r="AF13" s="119">
        <v>3042</v>
      </c>
      <c r="AG13" s="116">
        <v>2900</v>
      </c>
      <c r="AH13" s="116">
        <v>290</v>
      </c>
      <c r="AI13" s="119">
        <v>3190</v>
      </c>
      <c r="AJ13" s="116">
        <v>2319</v>
      </c>
      <c r="AK13" s="116">
        <v>241</v>
      </c>
      <c r="AL13" s="119">
        <v>2560</v>
      </c>
    </row>
    <row r="14" spans="1:38" s="26" customFormat="1" ht="14.4" customHeight="1" x14ac:dyDescent="0.25">
      <c r="A14" s="129" t="s">
        <v>125</v>
      </c>
      <c r="B14" s="26" t="s">
        <v>126</v>
      </c>
      <c r="C14" s="116">
        <v>17</v>
      </c>
      <c r="D14" s="116" t="s">
        <v>176</v>
      </c>
      <c r="E14" s="119">
        <v>17</v>
      </c>
      <c r="F14" s="116">
        <v>859</v>
      </c>
      <c r="G14" s="116" t="s">
        <v>176</v>
      </c>
      <c r="H14" s="119">
        <v>859</v>
      </c>
      <c r="I14" s="116">
        <v>485</v>
      </c>
      <c r="J14" s="116">
        <v>2</v>
      </c>
      <c r="K14" s="119">
        <v>487</v>
      </c>
      <c r="L14" s="116">
        <v>990</v>
      </c>
      <c r="M14" s="116">
        <v>3</v>
      </c>
      <c r="N14" s="119">
        <v>993</v>
      </c>
      <c r="O14" s="116">
        <v>1003</v>
      </c>
      <c r="P14" s="116">
        <v>2</v>
      </c>
      <c r="Q14" s="119">
        <v>1005</v>
      </c>
      <c r="R14" s="116">
        <v>1218</v>
      </c>
      <c r="S14" s="116">
        <v>2</v>
      </c>
      <c r="T14" s="119">
        <v>1220</v>
      </c>
      <c r="U14" s="116">
        <v>1546</v>
      </c>
      <c r="V14" s="116">
        <v>4</v>
      </c>
      <c r="W14" s="119">
        <v>1550</v>
      </c>
      <c r="X14" s="116">
        <v>2019</v>
      </c>
      <c r="Y14" s="116">
        <v>1</v>
      </c>
      <c r="Z14" s="119">
        <v>2020</v>
      </c>
      <c r="AA14" s="116">
        <v>1740</v>
      </c>
      <c r="AB14" s="116">
        <v>7</v>
      </c>
      <c r="AC14" s="119">
        <v>1747</v>
      </c>
      <c r="AD14" s="116">
        <v>2086</v>
      </c>
      <c r="AE14" s="116">
        <v>6</v>
      </c>
      <c r="AF14" s="119">
        <v>2092</v>
      </c>
      <c r="AG14" s="116">
        <v>1984</v>
      </c>
      <c r="AH14" s="116">
        <v>8</v>
      </c>
      <c r="AI14" s="119">
        <v>1992</v>
      </c>
      <c r="AJ14" s="116">
        <v>1823</v>
      </c>
      <c r="AK14" s="116">
        <v>4</v>
      </c>
      <c r="AL14" s="119">
        <v>1827</v>
      </c>
    </row>
    <row r="15" spans="1:38" ht="14.4" customHeight="1" x14ac:dyDescent="0.25">
      <c r="A15" s="128" t="s">
        <v>127</v>
      </c>
      <c r="B15" s="112"/>
      <c r="C15" s="137"/>
      <c r="D15" s="138"/>
      <c r="E15" s="139"/>
      <c r="F15" s="137"/>
      <c r="G15" s="138"/>
      <c r="H15" s="139"/>
      <c r="I15" s="137"/>
      <c r="J15" s="138"/>
      <c r="K15" s="139"/>
      <c r="L15" s="137"/>
      <c r="M15" s="138"/>
      <c r="N15" s="139"/>
      <c r="O15" s="137"/>
      <c r="P15" s="138"/>
      <c r="Q15" s="139"/>
      <c r="R15" s="137"/>
      <c r="S15" s="138"/>
      <c r="T15" s="139"/>
      <c r="U15" s="137"/>
      <c r="V15" s="138"/>
      <c r="W15" s="139"/>
      <c r="X15" s="137"/>
      <c r="Y15" s="138"/>
      <c r="Z15" s="139"/>
      <c r="AA15" s="137"/>
      <c r="AB15" s="138"/>
      <c r="AC15" s="139"/>
      <c r="AD15" s="137"/>
      <c r="AE15" s="138"/>
      <c r="AF15" s="139"/>
      <c r="AG15" s="137"/>
      <c r="AH15" s="138"/>
      <c r="AI15" s="139"/>
      <c r="AJ15" s="137"/>
      <c r="AK15" s="138"/>
      <c r="AL15" s="139"/>
    </row>
    <row r="16" spans="1:38" s="26" customFormat="1" ht="14.4" customHeight="1" x14ac:dyDescent="0.25">
      <c r="A16" s="129" t="s">
        <v>128</v>
      </c>
      <c r="B16" s="26" t="s">
        <v>129</v>
      </c>
      <c r="C16" s="116">
        <v>17869</v>
      </c>
      <c r="D16" s="116">
        <v>53</v>
      </c>
      <c r="E16" s="119">
        <v>17922</v>
      </c>
      <c r="F16" s="116">
        <v>156394</v>
      </c>
      <c r="G16" s="116">
        <v>1348</v>
      </c>
      <c r="H16" s="119">
        <v>157742</v>
      </c>
      <c r="I16" s="116">
        <v>99171</v>
      </c>
      <c r="J16" s="116">
        <v>1111</v>
      </c>
      <c r="K16" s="119">
        <v>100282</v>
      </c>
      <c r="L16" s="116">
        <v>169712</v>
      </c>
      <c r="M16" s="116">
        <v>2301</v>
      </c>
      <c r="N16" s="119">
        <v>172013</v>
      </c>
      <c r="O16" s="116">
        <v>175775</v>
      </c>
      <c r="P16" s="116">
        <v>2413</v>
      </c>
      <c r="Q16" s="119">
        <v>178188</v>
      </c>
      <c r="R16" s="116">
        <v>170695</v>
      </c>
      <c r="S16" s="116">
        <v>2232</v>
      </c>
      <c r="T16" s="119">
        <v>172927</v>
      </c>
      <c r="U16" s="116">
        <v>176267</v>
      </c>
      <c r="V16" s="116">
        <v>2765</v>
      </c>
      <c r="W16" s="119">
        <v>179032</v>
      </c>
      <c r="X16" s="116">
        <v>179521</v>
      </c>
      <c r="Y16" s="116">
        <v>3154</v>
      </c>
      <c r="Z16" s="119">
        <v>182675</v>
      </c>
      <c r="AA16" s="116">
        <v>141301</v>
      </c>
      <c r="AB16" s="116">
        <v>2720</v>
      </c>
      <c r="AC16" s="119">
        <v>144021</v>
      </c>
      <c r="AD16" s="116">
        <v>149705</v>
      </c>
      <c r="AE16" s="116">
        <v>2988</v>
      </c>
      <c r="AF16" s="119">
        <v>152693</v>
      </c>
      <c r="AG16" s="116">
        <v>166463</v>
      </c>
      <c r="AH16" s="116">
        <v>2791</v>
      </c>
      <c r="AI16" s="119">
        <v>169254</v>
      </c>
      <c r="AJ16" s="116">
        <v>129218</v>
      </c>
      <c r="AK16" s="116">
        <v>2470</v>
      </c>
      <c r="AL16" s="119">
        <v>131688</v>
      </c>
    </row>
    <row r="17" spans="1:38" s="26" customFormat="1" ht="14.4" customHeight="1" x14ac:dyDescent="0.25">
      <c r="A17" s="129" t="s">
        <v>130</v>
      </c>
      <c r="B17" s="26" t="s">
        <v>131</v>
      </c>
      <c r="C17" s="116">
        <v>556</v>
      </c>
      <c r="D17" s="116">
        <v>9</v>
      </c>
      <c r="E17" s="119">
        <v>565</v>
      </c>
      <c r="F17" s="116">
        <v>6498</v>
      </c>
      <c r="G17" s="116">
        <v>333</v>
      </c>
      <c r="H17" s="119">
        <v>6831</v>
      </c>
      <c r="I17" s="116">
        <v>5332</v>
      </c>
      <c r="J17" s="116">
        <v>440</v>
      </c>
      <c r="K17" s="119">
        <v>5772</v>
      </c>
      <c r="L17" s="116">
        <v>9164</v>
      </c>
      <c r="M17" s="116">
        <v>894</v>
      </c>
      <c r="N17" s="119">
        <v>10058</v>
      </c>
      <c r="O17" s="116">
        <v>9791</v>
      </c>
      <c r="P17" s="116">
        <v>1045</v>
      </c>
      <c r="Q17" s="119">
        <v>10836</v>
      </c>
      <c r="R17" s="116">
        <v>10204</v>
      </c>
      <c r="S17" s="116">
        <v>889</v>
      </c>
      <c r="T17" s="119">
        <v>11093</v>
      </c>
      <c r="U17" s="116">
        <v>10555</v>
      </c>
      <c r="V17" s="116">
        <v>1257</v>
      </c>
      <c r="W17" s="119">
        <v>11812</v>
      </c>
      <c r="X17" s="116">
        <v>11224</v>
      </c>
      <c r="Y17" s="116">
        <v>1236</v>
      </c>
      <c r="Z17" s="119">
        <v>12460</v>
      </c>
      <c r="AA17" s="116">
        <v>9784</v>
      </c>
      <c r="AB17" s="116">
        <v>1284</v>
      </c>
      <c r="AC17" s="119">
        <v>11068</v>
      </c>
      <c r="AD17" s="116">
        <v>11352</v>
      </c>
      <c r="AE17" s="116">
        <v>1549</v>
      </c>
      <c r="AF17" s="119">
        <v>12901</v>
      </c>
      <c r="AG17" s="116">
        <v>11134</v>
      </c>
      <c r="AH17" s="116">
        <v>1226</v>
      </c>
      <c r="AI17" s="119">
        <v>12360</v>
      </c>
      <c r="AJ17" s="116">
        <v>8810</v>
      </c>
      <c r="AK17" s="116">
        <v>1138</v>
      </c>
      <c r="AL17" s="119">
        <v>9948</v>
      </c>
    </row>
    <row r="18" spans="1:38" s="26" customFormat="1" ht="14.4" customHeight="1" x14ac:dyDescent="0.25">
      <c r="A18" s="129" t="s">
        <v>132</v>
      </c>
      <c r="B18" s="26" t="s">
        <v>133</v>
      </c>
      <c r="C18" s="116">
        <v>172</v>
      </c>
      <c r="D18" s="116">
        <v>1</v>
      </c>
      <c r="E18" s="119">
        <v>173</v>
      </c>
      <c r="F18" s="116">
        <v>2268</v>
      </c>
      <c r="G18" s="116">
        <v>4</v>
      </c>
      <c r="H18" s="119">
        <v>2272</v>
      </c>
      <c r="I18" s="116">
        <v>2220</v>
      </c>
      <c r="J18" s="116">
        <v>20</v>
      </c>
      <c r="K18" s="119">
        <v>2240</v>
      </c>
      <c r="L18" s="116">
        <v>4517</v>
      </c>
      <c r="M18" s="116">
        <v>51</v>
      </c>
      <c r="N18" s="119">
        <v>4568</v>
      </c>
      <c r="O18" s="116">
        <v>5410</v>
      </c>
      <c r="P18" s="116">
        <v>85</v>
      </c>
      <c r="Q18" s="119">
        <v>5495</v>
      </c>
      <c r="R18" s="116">
        <v>5688</v>
      </c>
      <c r="S18" s="116">
        <v>99</v>
      </c>
      <c r="T18" s="119">
        <v>5787</v>
      </c>
      <c r="U18" s="116">
        <v>6494</v>
      </c>
      <c r="V18" s="116">
        <v>136</v>
      </c>
      <c r="W18" s="119">
        <v>6630</v>
      </c>
      <c r="X18" s="116">
        <v>7636</v>
      </c>
      <c r="Y18" s="116">
        <v>140</v>
      </c>
      <c r="Z18" s="119">
        <v>7776</v>
      </c>
      <c r="AA18" s="116">
        <v>6576</v>
      </c>
      <c r="AB18" s="116">
        <v>113</v>
      </c>
      <c r="AC18" s="119">
        <v>6689</v>
      </c>
      <c r="AD18" s="116">
        <v>7083</v>
      </c>
      <c r="AE18" s="116">
        <v>99</v>
      </c>
      <c r="AF18" s="119">
        <v>7182</v>
      </c>
      <c r="AG18" s="116">
        <v>7777</v>
      </c>
      <c r="AH18" s="116">
        <v>96</v>
      </c>
      <c r="AI18" s="119">
        <v>7873</v>
      </c>
      <c r="AJ18" s="116">
        <v>6294</v>
      </c>
      <c r="AK18" s="116">
        <v>118</v>
      </c>
      <c r="AL18" s="119">
        <v>6412</v>
      </c>
    </row>
    <row r="19" spans="1:38" s="26" customFormat="1" ht="14.4" customHeight="1" x14ac:dyDescent="0.25">
      <c r="A19" s="129" t="s">
        <v>134</v>
      </c>
      <c r="B19" s="26" t="s">
        <v>135</v>
      </c>
      <c r="C19" s="116">
        <v>2</v>
      </c>
      <c r="D19" s="116" t="s">
        <v>176</v>
      </c>
      <c r="E19" s="119">
        <v>2</v>
      </c>
      <c r="F19" s="116">
        <v>81</v>
      </c>
      <c r="G19" s="116" t="s">
        <v>176</v>
      </c>
      <c r="H19" s="119">
        <v>81</v>
      </c>
      <c r="I19" s="116">
        <v>101</v>
      </c>
      <c r="J19" s="116">
        <v>3</v>
      </c>
      <c r="K19" s="119">
        <v>104</v>
      </c>
      <c r="L19" s="116">
        <v>241</v>
      </c>
      <c r="M19" s="116">
        <v>4</v>
      </c>
      <c r="N19" s="119">
        <v>245</v>
      </c>
      <c r="O19" s="116">
        <v>357</v>
      </c>
      <c r="P19" s="116">
        <v>9</v>
      </c>
      <c r="Q19" s="119">
        <v>366</v>
      </c>
      <c r="R19" s="116">
        <v>429</v>
      </c>
      <c r="S19" s="116">
        <v>24</v>
      </c>
      <c r="T19" s="119">
        <v>453</v>
      </c>
      <c r="U19" s="116">
        <v>535</v>
      </c>
      <c r="V19" s="116">
        <v>21</v>
      </c>
      <c r="W19" s="119">
        <v>556</v>
      </c>
      <c r="X19" s="116">
        <v>745</v>
      </c>
      <c r="Y19" s="116">
        <v>28</v>
      </c>
      <c r="Z19" s="119">
        <v>773</v>
      </c>
      <c r="AA19" s="116">
        <v>696</v>
      </c>
      <c r="AB19" s="116">
        <v>21</v>
      </c>
      <c r="AC19" s="119">
        <v>717</v>
      </c>
      <c r="AD19" s="116">
        <v>839</v>
      </c>
      <c r="AE19" s="116">
        <v>9</v>
      </c>
      <c r="AF19" s="119">
        <v>848</v>
      </c>
      <c r="AG19" s="116">
        <v>914</v>
      </c>
      <c r="AH19" s="116">
        <v>17</v>
      </c>
      <c r="AI19" s="119">
        <v>931</v>
      </c>
      <c r="AJ19" s="116">
        <v>829</v>
      </c>
      <c r="AK19" s="116">
        <v>22</v>
      </c>
      <c r="AL19" s="119">
        <v>851</v>
      </c>
    </row>
    <row r="20" spans="1:38" s="26" customFormat="1" ht="14.4" customHeight="1" x14ac:dyDescent="0.25">
      <c r="A20" s="129" t="s">
        <v>136</v>
      </c>
      <c r="B20" s="26" t="s">
        <v>137</v>
      </c>
      <c r="C20" s="116">
        <v>4</v>
      </c>
      <c r="D20" s="116" t="s">
        <v>176</v>
      </c>
      <c r="E20" s="119">
        <v>4</v>
      </c>
      <c r="F20" s="116">
        <v>507</v>
      </c>
      <c r="G20" s="116" t="s">
        <v>176</v>
      </c>
      <c r="H20" s="119">
        <v>507</v>
      </c>
      <c r="I20" s="116">
        <v>882</v>
      </c>
      <c r="J20" s="116">
        <v>2</v>
      </c>
      <c r="K20" s="119">
        <v>884</v>
      </c>
      <c r="L20" s="116">
        <v>2031</v>
      </c>
      <c r="M20" s="116">
        <v>7</v>
      </c>
      <c r="N20" s="119">
        <v>2038</v>
      </c>
      <c r="O20" s="116">
        <v>2595</v>
      </c>
      <c r="P20" s="116">
        <v>23</v>
      </c>
      <c r="Q20" s="119">
        <v>2618</v>
      </c>
      <c r="R20" s="116">
        <v>3059</v>
      </c>
      <c r="S20" s="116">
        <v>25</v>
      </c>
      <c r="T20" s="119">
        <v>3084</v>
      </c>
      <c r="U20" s="116">
        <v>3635</v>
      </c>
      <c r="V20" s="116">
        <v>36</v>
      </c>
      <c r="W20" s="119">
        <v>3671</v>
      </c>
      <c r="X20" s="116">
        <v>4171</v>
      </c>
      <c r="Y20" s="116">
        <v>38</v>
      </c>
      <c r="Z20" s="119">
        <v>4209</v>
      </c>
      <c r="AA20" s="116">
        <v>3597</v>
      </c>
      <c r="AB20" s="116">
        <v>25</v>
      </c>
      <c r="AC20" s="119">
        <v>3622</v>
      </c>
      <c r="AD20" s="116">
        <v>4137</v>
      </c>
      <c r="AE20" s="116">
        <v>19</v>
      </c>
      <c r="AF20" s="119">
        <v>4156</v>
      </c>
      <c r="AG20" s="116">
        <v>4326</v>
      </c>
      <c r="AH20" s="116">
        <v>29</v>
      </c>
      <c r="AI20" s="119">
        <v>4355</v>
      </c>
      <c r="AJ20" s="116">
        <v>3309</v>
      </c>
      <c r="AK20" s="116">
        <v>25</v>
      </c>
      <c r="AL20" s="119">
        <v>3334</v>
      </c>
    </row>
    <row r="21" spans="1:38" s="26" customFormat="1" ht="14.4" customHeight="1" x14ac:dyDescent="0.25">
      <c r="A21" s="128" t="s">
        <v>138</v>
      </c>
      <c r="B21" s="112"/>
      <c r="C21" s="137"/>
      <c r="D21" s="138"/>
      <c r="E21" s="139"/>
      <c r="F21" s="137"/>
      <c r="G21" s="138"/>
      <c r="H21" s="139"/>
      <c r="I21" s="137"/>
      <c r="J21" s="138"/>
      <c r="K21" s="139"/>
      <c r="L21" s="137"/>
      <c r="M21" s="138"/>
      <c r="N21" s="139"/>
      <c r="O21" s="137"/>
      <c r="P21" s="138"/>
      <c r="Q21" s="139"/>
      <c r="R21" s="137"/>
      <c r="S21" s="138"/>
      <c r="T21" s="139"/>
      <c r="U21" s="137"/>
      <c r="V21" s="138"/>
      <c r="W21" s="139"/>
      <c r="X21" s="137"/>
      <c r="Y21" s="138"/>
      <c r="Z21" s="139"/>
      <c r="AA21" s="137"/>
      <c r="AB21" s="138"/>
      <c r="AC21" s="139"/>
      <c r="AD21" s="137"/>
      <c r="AE21" s="138"/>
      <c r="AF21" s="139"/>
      <c r="AG21" s="137"/>
      <c r="AH21" s="138"/>
      <c r="AI21" s="139"/>
      <c r="AJ21" s="137"/>
      <c r="AK21" s="138"/>
      <c r="AL21" s="139"/>
    </row>
    <row r="22" spans="1:38" s="26" customFormat="1" ht="14.4" customHeight="1" x14ac:dyDescent="0.25">
      <c r="A22" s="129" t="s">
        <v>139</v>
      </c>
      <c r="B22" s="26" t="s">
        <v>140</v>
      </c>
      <c r="C22" s="116">
        <v>2353</v>
      </c>
      <c r="D22" s="116">
        <v>23</v>
      </c>
      <c r="E22" s="119">
        <v>2376</v>
      </c>
      <c r="F22" s="116">
        <v>30248</v>
      </c>
      <c r="G22" s="116">
        <v>669</v>
      </c>
      <c r="H22" s="119">
        <v>30917</v>
      </c>
      <c r="I22" s="116">
        <v>25727</v>
      </c>
      <c r="J22" s="116">
        <v>526</v>
      </c>
      <c r="K22" s="119">
        <v>26253</v>
      </c>
      <c r="L22" s="116">
        <v>47424</v>
      </c>
      <c r="M22" s="116">
        <v>1258</v>
      </c>
      <c r="N22" s="119">
        <v>48682</v>
      </c>
      <c r="O22" s="116">
        <v>52025</v>
      </c>
      <c r="P22" s="116">
        <v>1737</v>
      </c>
      <c r="Q22" s="119">
        <v>53762</v>
      </c>
      <c r="R22" s="116">
        <v>54328</v>
      </c>
      <c r="S22" s="116">
        <v>1551</v>
      </c>
      <c r="T22" s="119">
        <v>55879</v>
      </c>
      <c r="U22" s="116">
        <v>57902</v>
      </c>
      <c r="V22" s="116">
        <v>2088</v>
      </c>
      <c r="W22" s="119">
        <v>59990</v>
      </c>
      <c r="X22" s="116">
        <v>66184</v>
      </c>
      <c r="Y22" s="116">
        <v>2452</v>
      </c>
      <c r="Z22" s="119">
        <v>68636</v>
      </c>
      <c r="AA22" s="116">
        <v>56690</v>
      </c>
      <c r="AB22" s="116">
        <v>2335</v>
      </c>
      <c r="AC22" s="119">
        <v>59025</v>
      </c>
      <c r="AD22" s="116">
        <v>60710</v>
      </c>
      <c r="AE22" s="116">
        <v>2271</v>
      </c>
      <c r="AF22" s="119">
        <v>62981</v>
      </c>
      <c r="AG22" s="116">
        <v>65930</v>
      </c>
      <c r="AH22" s="116">
        <v>2429</v>
      </c>
      <c r="AI22" s="119">
        <v>68359</v>
      </c>
      <c r="AJ22" s="116">
        <v>51607</v>
      </c>
      <c r="AK22" s="116">
        <v>2243</v>
      </c>
      <c r="AL22" s="119">
        <v>53850</v>
      </c>
    </row>
    <row r="23" spans="1:38" s="26" customFormat="1" ht="14.4" customHeight="1" x14ac:dyDescent="0.25">
      <c r="A23" s="129" t="s">
        <v>141</v>
      </c>
      <c r="B23" s="26" t="s">
        <v>142</v>
      </c>
      <c r="C23" s="116">
        <v>85</v>
      </c>
      <c r="D23" s="116">
        <v>1</v>
      </c>
      <c r="E23" s="119">
        <v>86</v>
      </c>
      <c r="F23" s="116">
        <v>1126</v>
      </c>
      <c r="G23" s="116">
        <v>12</v>
      </c>
      <c r="H23" s="119">
        <v>1138</v>
      </c>
      <c r="I23" s="116">
        <v>1037</v>
      </c>
      <c r="J23" s="116">
        <v>9</v>
      </c>
      <c r="K23" s="119">
        <v>1046</v>
      </c>
      <c r="L23" s="116">
        <v>1621</v>
      </c>
      <c r="M23" s="116">
        <v>34</v>
      </c>
      <c r="N23" s="119">
        <v>1655</v>
      </c>
      <c r="O23" s="116">
        <v>1828</v>
      </c>
      <c r="P23" s="116">
        <v>42</v>
      </c>
      <c r="Q23" s="119">
        <v>1870</v>
      </c>
      <c r="R23" s="116">
        <v>2035</v>
      </c>
      <c r="S23" s="116">
        <v>37</v>
      </c>
      <c r="T23" s="119">
        <v>2072</v>
      </c>
      <c r="U23" s="116">
        <v>2110</v>
      </c>
      <c r="V23" s="116">
        <v>39</v>
      </c>
      <c r="W23" s="119">
        <v>2149</v>
      </c>
      <c r="X23" s="116">
        <v>2463</v>
      </c>
      <c r="Y23" s="116">
        <v>61</v>
      </c>
      <c r="Z23" s="119">
        <v>2524</v>
      </c>
      <c r="AA23" s="116">
        <v>2115</v>
      </c>
      <c r="AB23" s="116">
        <v>75</v>
      </c>
      <c r="AC23" s="119">
        <v>2190</v>
      </c>
      <c r="AD23" s="116">
        <v>2428</v>
      </c>
      <c r="AE23" s="116">
        <v>64</v>
      </c>
      <c r="AF23" s="119">
        <v>2492</v>
      </c>
      <c r="AG23" s="116">
        <v>2476</v>
      </c>
      <c r="AH23" s="116">
        <v>61</v>
      </c>
      <c r="AI23" s="119">
        <v>2537</v>
      </c>
      <c r="AJ23" s="116">
        <v>1879</v>
      </c>
      <c r="AK23" s="116">
        <v>63</v>
      </c>
      <c r="AL23" s="119">
        <v>1942</v>
      </c>
    </row>
    <row r="24" spans="1:38" s="26" customFormat="1" ht="14.4" customHeight="1" x14ac:dyDescent="0.25">
      <c r="A24" s="129" t="s">
        <v>143</v>
      </c>
      <c r="B24" s="26" t="s">
        <v>144</v>
      </c>
      <c r="C24" s="116">
        <v>1451</v>
      </c>
      <c r="D24" s="116">
        <v>13</v>
      </c>
      <c r="E24" s="119">
        <v>1464</v>
      </c>
      <c r="F24" s="116">
        <v>18039</v>
      </c>
      <c r="G24" s="116">
        <v>306</v>
      </c>
      <c r="H24" s="119">
        <v>18345</v>
      </c>
      <c r="I24" s="116">
        <v>16218</v>
      </c>
      <c r="J24" s="116">
        <v>264</v>
      </c>
      <c r="K24" s="119">
        <v>16482</v>
      </c>
      <c r="L24" s="116">
        <v>29458</v>
      </c>
      <c r="M24" s="116">
        <v>628</v>
      </c>
      <c r="N24" s="119">
        <v>30086</v>
      </c>
      <c r="O24" s="116">
        <v>32335</v>
      </c>
      <c r="P24" s="116">
        <v>839</v>
      </c>
      <c r="Q24" s="119">
        <v>33174</v>
      </c>
      <c r="R24" s="116">
        <v>34252</v>
      </c>
      <c r="S24" s="116">
        <v>843</v>
      </c>
      <c r="T24" s="119">
        <v>35095</v>
      </c>
      <c r="U24" s="116">
        <v>37255</v>
      </c>
      <c r="V24" s="116">
        <v>1069</v>
      </c>
      <c r="W24" s="119">
        <v>38324</v>
      </c>
      <c r="X24" s="116">
        <v>42871</v>
      </c>
      <c r="Y24" s="116">
        <v>1262</v>
      </c>
      <c r="Z24" s="119">
        <v>44133</v>
      </c>
      <c r="AA24" s="116">
        <v>37199</v>
      </c>
      <c r="AB24" s="116">
        <v>1123</v>
      </c>
      <c r="AC24" s="119">
        <v>38322</v>
      </c>
      <c r="AD24" s="116">
        <v>41018</v>
      </c>
      <c r="AE24" s="116">
        <v>1049</v>
      </c>
      <c r="AF24" s="119">
        <v>42067</v>
      </c>
      <c r="AG24" s="116">
        <v>44112</v>
      </c>
      <c r="AH24" s="116">
        <v>1203</v>
      </c>
      <c r="AI24" s="119">
        <v>45315</v>
      </c>
      <c r="AJ24" s="116">
        <v>34576</v>
      </c>
      <c r="AK24" s="116">
        <v>1191</v>
      </c>
      <c r="AL24" s="119">
        <v>35767</v>
      </c>
    </row>
    <row r="25" spans="1:38" s="26" customFormat="1" ht="14.4" customHeight="1" x14ac:dyDescent="0.25">
      <c r="A25" s="129" t="s">
        <v>145</v>
      </c>
      <c r="B25" s="26" t="s">
        <v>146</v>
      </c>
      <c r="C25" s="116">
        <v>34</v>
      </c>
      <c r="D25" s="116" t="s">
        <v>176</v>
      </c>
      <c r="E25" s="119">
        <v>34</v>
      </c>
      <c r="F25" s="116">
        <v>385</v>
      </c>
      <c r="G25" s="116" t="s">
        <v>176</v>
      </c>
      <c r="H25" s="119">
        <v>385</v>
      </c>
      <c r="I25" s="116">
        <v>333</v>
      </c>
      <c r="J25" s="116">
        <v>4</v>
      </c>
      <c r="K25" s="119">
        <v>337</v>
      </c>
      <c r="L25" s="116">
        <v>534</v>
      </c>
      <c r="M25" s="116">
        <v>7</v>
      </c>
      <c r="N25" s="119">
        <v>541</v>
      </c>
      <c r="O25" s="116">
        <v>596</v>
      </c>
      <c r="P25" s="116">
        <v>12</v>
      </c>
      <c r="Q25" s="119">
        <v>608</v>
      </c>
      <c r="R25" s="116">
        <v>713</v>
      </c>
      <c r="S25" s="116">
        <v>9</v>
      </c>
      <c r="T25" s="119">
        <v>722</v>
      </c>
      <c r="U25" s="116">
        <v>697</v>
      </c>
      <c r="V25" s="116">
        <v>9</v>
      </c>
      <c r="W25" s="119">
        <v>706</v>
      </c>
      <c r="X25" s="116">
        <v>851</v>
      </c>
      <c r="Y25" s="116">
        <v>9</v>
      </c>
      <c r="Z25" s="119">
        <v>860</v>
      </c>
      <c r="AA25" s="116">
        <v>666</v>
      </c>
      <c r="AB25" s="116">
        <v>20</v>
      </c>
      <c r="AC25" s="119">
        <v>686</v>
      </c>
      <c r="AD25" s="116">
        <v>706</v>
      </c>
      <c r="AE25" s="116">
        <v>22</v>
      </c>
      <c r="AF25" s="119">
        <v>728</v>
      </c>
      <c r="AG25" s="116">
        <v>704</v>
      </c>
      <c r="AH25" s="116">
        <v>10</v>
      </c>
      <c r="AI25" s="119">
        <v>714</v>
      </c>
      <c r="AJ25" s="116">
        <v>515</v>
      </c>
      <c r="AK25" s="116">
        <v>12</v>
      </c>
      <c r="AL25" s="119">
        <v>527</v>
      </c>
    </row>
    <row r="26" spans="1:38" s="26" customFormat="1" ht="14.4" customHeight="1" x14ac:dyDescent="0.25">
      <c r="A26" s="129" t="s">
        <v>147</v>
      </c>
      <c r="B26" s="26" t="s">
        <v>148</v>
      </c>
      <c r="C26" s="116">
        <v>598</v>
      </c>
      <c r="D26" s="116">
        <v>4</v>
      </c>
      <c r="E26" s="119">
        <v>602</v>
      </c>
      <c r="F26" s="116">
        <v>8277</v>
      </c>
      <c r="G26" s="116">
        <v>137</v>
      </c>
      <c r="H26" s="119">
        <v>8414</v>
      </c>
      <c r="I26" s="116">
        <v>7565</v>
      </c>
      <c r="J26" s="116">
        <v>106</v>
      </c>
      <c r="K26" s="119">
        <v>7671</v>
      </c>
      <c r="L26" s="116">
        <v>13395</v>
      </c>
      <c r="M26" s="116">
        <v>234</v>
      </c>
      <c r="N26" s="119">
        <v>13629</v>
      </c>
      <c r="O26" s="116">
        <v>14898</v>
      </c>
      <c r="P26" s="116">
        <v>313</v>
      </c>
      <c r="Q26" s="119">
        <v>15211</v>
      </c>
      <c r="R26" s="116">
        <v>16141</v>
      </c>
      <c r="S26" s="116">
        <v>276</v>
      </c>
      <c r="T26" s="119">
        <v>16417</v>
      </c>
      <c r="U26" s="116">
        <v>17068</v>
      </c>
      <c r="V26" s="116">
        <v>339</v>
      </c>
      <c r="W26" s="119">
        <v>17407</v>
      </c>
      <c r="X26" s="116">
        <v>20021</v>
      </c>
      <c r="Y26" s="116">
        <v>355</v>
      </c>
      <c r="Z26" s="119">
        <v>20376</v>
      </c>
      <c r="AA26" s="116">
        <v>17581</v>
      </c>
      <c r="AB26" s="116">
        <v>351</v>
      </c>
      <c r="AC26" s="119">
        <v>17932</v>
      </c>
      <c r="AD26" s="116">
        <v>19234</v>
      </c>
      <c r="AE26" s="116">
        <v>374</v>
      </c>
      <c r="AF26" s="119">
        <v>19608</v>
      </c>
      <c r="AG26" s="116">
        <v>21070</v>
      </c>
      <c r="AH26" s="116">
        <v>415</v>
      </c>
      <c r="AI26" s="119">
        <v>21485</v>
      </c>
      <c r="AJ26" s="116">
        <v>16473</v>
      </c>
      <c r="AK26" s="116">
        <v>317</v>
      </c>
      <c r="AL26" s="119">
        <v>16790</v>
      </c>
    </row>
    <row r="27" spans="1:38" s="26" customFormat="1" ht="14.4" customHeight="1" x14ac:dyDescent="0.25">
      <c r="A27" s="129" t="s">
        <v>149</v>
      </c>
      <c r="B27" s="26" t="s">
        <v>150</v>
      </c>
      <c r="C27" s="116">
        <v>1515</v>
      </c>
      <c r="D27" s="116">
        <v>4</v>
      </c>
      <c r="E27" s="119">
        <v>1519</v>
      </c>
      <c r="F27" s="116">
        <v>24851</v>
      </c>
      <c r="G27" s="116">
        <v>212</v>
      </c>
      <c r="H27" s="119">
        <v>25063</v>
      </c>
      <c r="I27" s="116">
        <v>21815</v>
      </c>
      <c r="J27" s="116">
        <v>90</v>
      </c>
      <c r="K27" s="119">
        <v>21905</v>
      </c>
      <c r="L27" s="116">
        <v>39954</v>
      </c>
      <c r="M27" s="116">
        <v>339</v>
      </c>
      <c r="N27" s="119">
        <v>40293</v>
      </c>
      <c r="O27" s="116">
        <v>44331</v>
      </c>
      <c r="P27" s="116">
        <v>558</v>
      </c>
      <c r="Q27" s="119">
        <v>44889</v>
      </c>
      <c r="R27" s="116">
        <v>47321</v>
      </c>
      <c r="S27" s="116">
        <v>456</v>
      </c>
      <c r="T27" s="119">
        <v>47777</v>
      </c>
      <c r="U27" s="116">
        <v>50606</v>
      </c>
      <c r="V27" s="116">
        <v>598</v>
      </c>
      <c r="W27" s="119">
        <v>51204</v>
      </c>
      <c r="X27" s="116">
        <v>59007</v>
      </c>
      <c r="Y27" s="116">
        <v>660</v>
      </c>
      <c r="Z27" s="119">
        <v>59667</v>
      </c>
      <c r="AA27" s="116">
        <v>50755</v>
      </c>
      <c r="AB27" s="116">
        <v>710</v>
      </c>
      <c r="AC27" s="119">
        <v>51465</v>
      </c>
      <c r="AD27" s="116">
        <v>54101</v>
      </c>
      <c r="AE27" s="116">
        <v>599</v>
      </c>
      <c r="AF27" s="119">
        <v>54700</v>
      </c>
      <c r="AG27" s="116">
        <v>58658</v>
      </c>
      <c r="AH27" s="116">
        <v>758</v>
      </c>
      <c r="AI27" s="119">
        <v>59416</v>
      </c>
      <c r="AJ27" s="116">
        <v>46548</v>
      </c>
      <c r="AK27" s="116">
        <v>760</v>
      </c>
      <c r="AL27" s="119">
        <v>47308</v>
      </c>
    </row>
    <row r="28" spans="1:38" s="26" customFormat="1" ht="14.4" customHeight="1" x14ac:dyDescent="0.25">
      <c r="A28" s="129" t="s">
        <v>151</v>
      </c>
      <c r="B28" s="26" t="s">
        <v>152</v>
      </c>
      <c r="C28" s="116">
        <v>41</v>
      </c>
      <c r="D28" s="116">
        <v>1</v>
      </c>
      <c r="E28" s="119">
        <v>42</v>
      </c>
      <c r="F28" s="116">
        <v>850</v>
      </c>
      <c r="G28" s="116">
        <v>5</v>
      </c>
      <c r="H28" s="119">
        <v>855</v>
      </c>
      <c r="I28" s="116">
        <v>734</v>
      </c>
      <c r="J28" s="116">
        <v>4</v>
      </c>
      <c r="K28" s="119">
        <v>738</v>
      </c>
      <c r="L28" s="116">
        <v>1345</v>
      </c>
      <c r="M28" s="116">
        <v>21</v>
      </c>
      <c r="N28" s="119">
        <v>1366</v>
      </c>
      <c r="O28" s="116">
        <v>1549</v>
      </c>
      <c r="P28" s="116">
        <v>21</v>
      </c>
      <c r="Q28" s="119">
        <v>1570</v>
      </c>
      <c r="R28" s="116">
        <v>1847</v>
      </c>
      <c r="S28" s="116">
        <v>20</v>
      </c>
      <c r="T28" s="119">
        <v>1867</v>
      </c>
      <c r="U28" s="116">
        <v>1882</v>
      </c>
      <c r="V28" s="116">
        <v>20</v>
      </c>
      <c r="W28" s="119">
        <v>1902</v>
      </c>
      <c r="X28" s="116">
        <v>2279</v>
      </c>
      <c r="Y28" s="116">
        <v>35</v>
      </c>
      <c r="Z28" s="119">
        <v>2314</v>
      </c>
      <c r="AA28" s="116">
        <v>1827</v>
      </c>
      <c r="AB28" s="116">
        <v>44</v>
      </c>
      <c r="AC28" s="119">
        <v>1871</v>
      </c>
      <c r="AD28" s="116">
        <v>2191</v>
      </c>
      <c r="AE28" s="116">
        <v>42</v>
      </c>
      <c r="AF28" s="119">
        <v>2233</v>
      </c>
      <c r="AG28" s="116">
        <v>2328</v>
      </c>
      <c r="AH28" s="116">
        <v>47</v>
      </c>
      <c r="AI28" s="119">
        <v>2375</v>
      </c>
      <c r="AJ28" s="116">
        <v>1740</v>
      </c>
      <c r="AK28" s="116">
        <v>32</v>
      </c>
      <c r="AL28" s="119">
        <v>1772</v>
      </c>
    </row>
    <row r="29" spans="1:38" s="26" customFormat="1" ht="14.4" customHeight="1" x14ac:dyDescent="0.25">
      <c r="A29" s="129" t="s">
        <v>153</v>
      </c>
      <c r="B29" s="26" t="s">
        <v>154</v>
      </c>
      <c r="C29" s="116">
        <v>169</v>
      </c>
      <c r="D29" s="116">
        <v>2</v>
      </c>
      <c r="E29" s="119">
        <v>171</v>
      </c>
      <c r="F29" s="116">
        <v>2809</v>
      </c>
      <c r="G29" s="116">
        <v>30</v>
      </c>
      <c r="H29" s="119">
        <v>2839</v>
      </c>
      <c r="I29" s="116">
        <v>2580</v>
      </c>
      <c r="J29" s="116">
        <v>43</v>
      </c>
      <c r="K29" s="119">
        <v>2623</v>
      </c>
      <c r="L29" s="116">
        <v>4475</v>
      </c>
      <c r="M29" s="116">
        <v>86</v>
      </c>
      <c r="N29" s="119">
        <v>4561</v>
      </c>
      <c r="O29" s="116">
        <v>5071</v>
      </c>
      <c r="P29" s="116">
        <v>158</v>
      </c>
      <c r="Q29" s="119">
        <v>5229</v>
      </c>
      <c r="R29" s="116">
        <v>5287</v>
      </c>
      <c r="S29" s="116">
        <v>119</v>
      </c>
      <c r="T29" s="119">
        <v>5406</v>
      </c>
      <c r="U29" s="116">
        <v>6297</v>
      </c>
      <c r="V29" s="116">
        <v>173</v>
      </c>
      <c r="W29" s="119">
        <v>6470</v>
      </c>
      <c r="X29" s="116">
        <v>7346</v>
      </c>
      <c r="Y29" s="116">
        <v>192</v>
      </c>
      <c r="Z29" s="119">
        <v>7538</v>
      </c>
      <c r="AA29" s="116">
        <v>6585</v>
      </c>
      <c r="AB29" s="116">
        <v>233</v>
      </c>
      <c r="AC29" s="119">
        <v>6818</v>
      </c>
      <c r="AD29" s="116">
        <v>7742</v>
      </c>
      <c r="AE29" s="116">
        <v>205</v>
      </c>
      <c r="AF29" s="119">
        <v>7947</v>
      </c>
      <c r="AG29" s="116">
        <v>8285</v>
      </c>
      <c r="AH29" s="116">
        <v>254</v>
      </c>
      <c r="AI29" s="119">
        <v>8539</v>
      </c>
      <c r="AJ29" s="116">
        <v>6718</v>
      </c>
      <c r="AK29" s="116">
        <v>267</v>
      </c>
      <c r="AL29" s="119">
        <v>6985</v>
      </c>
    </row>
    <row r="30" spans="1:38" s="26" customFormat="1" ht="14.4" customHeight="1" x14ac:dyDescent="0.25">
      <c r="A30" s="129" t="s">
        <v>155</v>
      </c>
      <c r="B30" s="26" t="s">
        <v>156</v>
      </c>
      <c r="C30" s="116">
        <v>7</v>
      </c>
      <c r="D30" s="116" t="s">
        <v>176</v>
      </c>
      <c r="E30" s="119">
        <v>7</v>
      </c>
      <c r="F30" s="116">
        <v>95</v>
      </c>
      <c r="G30" s="116" t="s">
        <v>176</v>
      </c>
      <c r="H30" s="119">
        <v>95</v>
      </c>
      <c r="I30" s="116">
        <v>51</v>
      </c>
      <c r="J30" s="116" t="s">
        <v>176</v>
      </c>
      <c r="K30" s="119">
        <v>51</v>
      </c>
      <c r="L30" s="116">
        <v>116</v>
      </c>
      <c r="M30" s="116">
        <v>7</v>
      </c>
      <c r="N30" s="119">
        <v>123</v>
      </c>
      <c r="O30" s="116">
        <v>129</v>
      </c>
      <c r="P30" s="116">
        <v>2</v>
      </c>
      <c r="Q30" s="119">
        <v>131</v>
      </c>
      <c r="R30" s="116">
        <v>153</v>
      </c>
      <c r="S30" s="116">
        <v>4</v>
      </c>
      <c r="T30" s="119">
        <v>157</v>
      </c>
      <c r="U30" s="116">
        <v>179</v>
      </c>
      <c r="V30" s="116">
        <v>6</v>
      </c>
      <c r="W30" s="119">
        <v>185</v>
      </c>
      <c r="X30" s="116">
        <v>223</v>
      </c>
      <c r="Y30" s="116">
        <v>1</v>
      </c>
      <c r="Z30" s="119">
        <v>224</v>
      </c>
      <c r="AA30" s="116">
        <v>175</v>
      </c>
      <c r="AB30" s="116">
        <v>11</v>
      </c>
      <c r="AC30" s="119">
        <v>186</v>
      </c>
      <c r="AD30" s="116">
        <v>223</v>
      </c>
      <c r="AE30" s="116">
        <v>4</v>
      </c>
      <c r="AF30" s="119">
        <v>227</v>
      </c>
      <c r="AG30" s="116">
        <v>190</v>
      </c>
      <c r="AH30" s="116">
        <v>2</v>
      </c>
      <c r="AI30" s="119">
        <v>192</v>
      </c>
      <c r="AJ30" s="116">
        <v>149</v>
      </c>
      <c r="AK30" s="116">
        <v>6</v>
      </c>
      <c r="AL30" s="119">
        <v>155</v>
      </c>
    </row>
    <row r="31" spans="1:38" s="26" customFormat="1" ht="14.4" customHeight="1" x14ac:dyDescent="0.25">
      <c r="A31" s="129" t="s">
        <v>157</v>
      </c>
      <c r="B31" s="26" t="s">
        <v>158</v>
      </c>
      <c r="C31" s="116">
        <v>53</v>
      </c>
      <c r="D31" s="116" t="s">
        <v>176</v>
      </c>
      <c r="E31" s="119">
        <v>53</v>
      </c>
      <c r="F31" s="116">
        <v>819</v>
      </c>
      <c r="G31" s="116">
        <v>3</v>
      </c>
      <c r="H31" s="119">
        <v>822</v>
      </c>
      <c r="I31" s="116">
        <v>867</v>
      </c>
      <c r="J31" s="116">
        <v>3</v>
      </c>
      <c r="K31" s="119">
        <v>870</v>
      </c>
      <c r="L31" s="116">
        <v>1666</v>
      </c>
      <c r="M31" s="116">
        <v>13</v>
      </c>
      <c r="N31" s="119">
        <v>1679</v>
      </c>
      <c r="O31" s="116">
        <v>1876</v>
      </c>
      <c r="P31" s="116">
        <v>21</v>
      </c>
      <c r="Q31" s="119">
        <v>1897</v>
      </c>
      <c r="R31" s="116">
        <v>2010</v>
      </c>
      <c r="S31" s="116">
        <v>22</v>
      </c>
      <c r="T31" s="119">
        <v>2032</v>
      </c>
      <c r="U31" s="116">
        <v>2168</v>
      </c>
      <c r="V31" s="116">
        <v>26</v>
      </c>
      <c r="W31" s="119">
        <v>2194</v>
      </c>
      <c r="X31" s="116">
        <v>2544</v>
      </c>
      <c r="Y31" s="116">
        <v>49</v>
      </c>
      <c r="Z31" s="119">
        <v>2593</v>
      </c>
      <c r="AA31" s="116">
        <v>2299</v>
      </c>
      <c r="AB31" s="116">
        <v>32</v>
      </c>
      <c r="AC31" s="119">
        <v>2331</v>
      </c>
      <c r="AD31" s="116">
        <v>2600</v>
      </c>
      <c r="AE31" s="116">
        <v>42</v>
      </c>
      <c r="AF31" s="119">
        <v>2642</v>
      </c>
      <c r="AG31" s="116">
        <v>3101</v>
      </c>
      <c r="AH31" s="116">
        <v>42</v>
      </c>
      <c r="AI31" s="119">
        <v>3143</v>
      </c>
      <c r="AJ31" s="116">
        <v>2279</v>
      </c>
      <c r="AK31" s="116">
        <v>25</v>
      </c>
      <c r="AL31" s="119">
        <v>2304</v>
      </c>
    </row>
    <row r="32" spans="1:38" s="26" customFormat="1" ht="14.4" customHeight="1" x14ac:dyDescent="0.25">
      <c r="A32" s="129" t="s">
        <v>159</v>
      </c>
      <c r="B32" s="26" t="s">
        <v>160</v>
      </c>
      <c r="C32" s="116">
        <v>38</v>
      </c>
      <c r="D32" s="116" t="s">
        <v>176</v>
      </c>
      <c r="E32" s="119">
        <v>38</v>
      </c>
      <c r="F32" s="116">
        <v>443</v>
      </c>
      <c r="G32" s="116">
        <v>1</v>
      </c>
      <c r="H32" s="119">
        <v>444</v>
      </c>
      <c r="I32" s="116">
        <v>475</v>
      </c>
      <c r="J32" s="116">
        <v>4</v>
      </c>
      <c r="K32" s="119">
        <v>479</v>
      </c>
      <c r="L32" s="116">
        <v>884</v>
      </c>
      <c r="M32" s="116">
        <v>4</v>
      </c>
      <c r="N32" s="119">
        <v>888</v>
      </c>
      <c r="O32" s="116">
        <v>1045</v>
      </c>
      <c r="P32" s="116">
        <v>12</v>
      </c>
      <c r="Q32" s="119">
        <v>1057</v>
      </c>
      <c r="R32" s="116">
        <v>1150</v>
      </c>
      <c r="S32" s="116">
        <v>8</v>
      </c>
      <c r="T32" s="119">
        <v>1158</v>
      </c>
      <c r="U32" s="116">
        <v>1268</v>
      </c>
      <c r="V32" s="116">
        <v>9</v>
      </c>
      <c r="W32" s="119">
        <v>1277</v>
      </c>
      <c r="X32" s="116">
        <v>1384</v>
      </c>
      <c r="Y32" s="116">
        <v>15</v>
      </c>
      <c r="Z32" s="119">
        <v>1399</v>
      </c>
      <c r="AA32" s="116">
        <v>1256</v>
      </c>
      <c r="AB32" s="116">
        <v>8</v>
      </c>
      <c r="AC32" s="119">
        <v>1264</v>
      </c>
      <c r="AD32" s="116">
        <v>1496</v>
      </c>
      <c r="AE32" s="116">
        <v>7</v>
      </c>
      <c r="AF32" s="119">
        <v>1503</v>
      </c>
      <c r="AG32" s="116">
        <v>1678</v>
      </c>
      <c r="AH32" s="116">
        <v>10</v>
      </c>
      <c r="AI32" s="119">
        <v>1688</v>
      </c>
      <c r="AJ32" s="116">
        <v>1324</v>
      </c>
      <c r="AK32" s="116">
        <v>14</v>
      </c>
      <c r="AL32" s="119">
        <v>1338</v>
      </c>
    </row>
    <row r="33" spans="1:38" s="26" customFormat="1" ht="14.4" customHeight="1" x14ac:dyDescent="0.25">
      <c r="A33" s="129" t="s">
        <v>161</v>
      </c>
      <c r="B33" s="26" t="s">
        <v>162</v>
      </c>
      <c r="C33" s="116">
        <v>71</v>
      </c>
      <c r="D33" s="116" t="s">
        <v>176</v>
      </c>
      <c r="E33" s="119">
        <v>71</v>
      </c>
      <c r="F33" s="116">
        <v>957</v>
      </c>
      <c r="G33" s="116">
        <v>1</v>
      </c>
      <c r="H33" s="119">
        <v>958</v>
      </c>
      <c r="I33" s="116">
        <v>907</v>
      </c>
      <c r="J33" s="116">
        <v>5</v>
      </c>
      <c r="K33" s="119">
        <v>912</v>
      </c>
      <c r="L33" s="116">
        <v>1773</v>
      </c>
      <c r="M33" s="116">
        <v>9</v>
      </c>
      <c r="N33" s="119">
        <v>1782</v>
      </c>
      <c r="O33" s="116">
        <v>1979</v>
      </c>
      <c r="P33" s="116">
        <v>19</v>
      </c>
      <c r="Q33" s="119">
        <v>1998</v>
      </c>
      <c r="R33" s="116">
        <v>2136</v>
      </c>
      <c r="S33" s="116">
        <v>6</v>
      </c>
      <c r="T33" s="119">
        <v>2142</v>
      </c>
      <c r="U33" s="116">
        <v>2269</v>
      </c>
      <c r="V33" s="116">
        <v>17</v>
      </c>
      <c r="W33" s="119">
        <v>2286</v>
      </c>
      <c r="X33" s="116">
        <v>2784</v>
      </c>
      <c r="Y33" s="116">
        <v>22</v>
      </c>
      <c r="Z33" s="119">
        <v>2806</v>
      </c>
      <c r="AA33" s="116">
        <v>2504</v>
      </c>
      <c r="AB33" s="116">
        <v>11</v>
      </c>
      <c r="AC33" s="119">
        <v>2515</v>
      </c>
      <c r="AD33" s="116">
        <v>2855</v>
      </c>
      <c r="AE33" s="116">
        <v>12</v>
      </c>
      <c r="AF33" s="119">
        <v>2867</v>
      </c>
      <c r="AG33" s="116">
        <v>3308</v>
      </c>
      <c r="AH33" s="116">
        <v>22</v>
      </c>
      <c r="AI33" s="119">
        <v>3330</v>
      </c>
      <c r="AJ33" s="116">
        <v>2529</v>
      </c>
      <c r="AK33" s="116">
        <v>19</v>
      </c>
      <c r="AL33" s="119">
        <v>2548</v>
      </c>
    </row>
    <row r="34" spans="1:38" s="26" customFormat="1" ht="14.4" customHeight="1" x14ac:dyDescent="0.25">
      <c r="A34" s="129" t="s">
        <v>163</v>
      </c>
      <c r="B34" s="26" t="s">
        <v>164</v>
      </c>
      <c r="C34" s="116">
        <v>11</v>
      </c>
      <c r="D34" s="116" t="s">
        <v>176</v>
      </c>
      <c r="E34" s="119">
        <v>11</v>
      </c>
      <c r="F34" s="116">
        <v>72</v>
      </c>
      <c r="G34" s="116">
        <v>1</v>
      </c>
      <c r="H34" s="119">
        <v>73</v>
      </c>
      <c r="I34" s="116">
        <v>86</v>
      </c>
      <c r="J34" s="116">
        <v>2</v>
      </c>
      <c r="K34" s="119">
        <v>88</v>
      </c>
      <c r="L34" s="116">
        <v>123</v>
      </c>
      <c r="M34" s="116">
        <v>7</v>
      </c>
      <c r="N34" s="119">
        <v>130</v>
      </c>
      <c r="O34" s="116">
        <v>130</v>
      </c>
      <c r="P34" s="116">
        <v>3</v>
      </c>
      <c r="Q34" s="119">
        <v>133</v>
      </c>
      <c r="R34" s="116">
        <v>110</v>
      </c>
      <c r="S34" s="116">
        <v>6</v>
      </c>
      <c r="T34" s="119">
        <v>116</v>
      </c>
      <c r="U34" s="116">
        <v>122</v>
      </c>
      <c r="V34" s="116">
        <v>4</v>
      </c>
      <c r="W34" s="119">
        <v>126</v>
      </c>
      <c r="X34" s="116">
        <v>129</v>
      </c>
      <c r="Y34" s="116">
        <v>8</v>
      </c>
      <c r="Z34" s="119">
        <v>137</v>
      </c>
      <c r="AA34" s="116">
        <v>124</v>
      </c>
      <c r="AB34" s="116">
        <v>10</v>
      </c>
      <c r="AC34" s="119">
        <v>134</v>
      </c>
      <c r="AD34" s="116">
        <v>98</v>
      </c>
      <c r="AE34" s="116">
        <v>6</v>
      </c>
      <c r="AF34" s="119">
        <v>104</v>
      </c>
      <c r="AG34" s="116">
        <v>124</v>
      </c>
      <c r="AH34" s="116">
        <v>6</v>
      </c>
      <c r="AI34" s="119">
        <v>130</v>
      </c>
      <c r="AJ34" s="116">
        <v>115</v>
      </c>
      <c r="AK34" s="116">
        <v>5</v>
      </c>
      <c r="AL34" s="119">
        <v>120</v>
      </c>
    </row>
    <row r="35" spans="1:38" s="26" customFormat="1" ht="14.4" customHeight="1" x14ac:dyDescent="0.25">
      <c r="A35" s="129" t="s">
        <v>165</v>
      </c>
      <c r="B35" s="26" t="s">
        <v>166</v>
      </c>
      <c r="C35" s="116">
        <v>8</v>
      </c>
      <c r="D35" s="116" t="s">
        <v>176</v>
      </c>
      <c r="E35" s="119">
        <v>8</v>
      </c>
      <c r="F35" s="116">
        <v>116</v>
      </c>
      <c r="G35" s="116" t="s">
        <v>176</v>
      </c>
      <c r="H35" s="119">
        <v>116</v>
      </c>
      <c r="I35" s="116">
        <v>139</v>
      </c>
      <c r="J35" s="116" t="s">
        <v>176</v>
      </c>
      <c r="K35" s="119">
        <v>139</v>
      </c>
      <c r="L35" s="116">
        <v>260</v>
      </c>
      <c r="M35" s="116">
        <v>3</v>
      </c>
      <c r="N35" s="119">
        <v>263</v>
      </c>
      <c r="O35" s="116">
        <v>287</v>
      </c>
      <c r="P35" s="116">
        <v>2</v>
      </c>
      <c r="Q35" s="119">
        <v>289</v>
      </c>
      <c r="R35" s="116">
        <v>341</v>
      </c>
      <c r="S35" s="116">
        <v>1</v>
      </c>
      <c r="T35" s="119">
        <v>342</v>
      </c>
      <c r="U35" s="116">
        <v>400</v>
      </c>
      <c r="V35" s="116">
        <v>4</v>
      </c>
      <c r="W35" s="119">
        <v>404</v>
      </c>
      <c r="X35" s="116">
        <v>472</v>
      </c>
      <c r="Y35" s="116">
        <v>1</v>
      </c>
      <c r="Z35" s="119">
        <v>473</v>
      </c>
      <c r="AA35" s="116">
        <v>424</v>
      </c>
      <c r="AB35" s="116" t="s">
        <v>176</v>
      </c>
      <c r="AC35" s="119">
        <v>424</v>
      </c>
      <c r="AD35" s="116">
        <v>433</v>
      </c>
      <c r="AE35" s="116">
        <v>1</v>
      </c>
      <c r="AF35" s="119">
        <v>434</v>
      </c>
      <c r="AG35" s="116">
        <v>549</v>
      </c>
      <c r="AH35" s="116">
        <v>2</v>
      </c>
      <c r="AI35" s="119">
        <v>551</v>
      </c>
      <c r="AJ35" s="116">
        <v>395</v>
      </c>
      <c r="AK35" s="116">
        <v>2</v>
      </c>
      <c r="AL35" s="119">
        <v>397</v>
      </c>
    </row>
    <row r="36" spans="1:38" s="26" customFormat="1" ht="14.4" customHeight="1" x14ac:dyDescent="0.25">
      <c r="A36" s="129" t="s">
        <v>167</v>
      </c>
      <c r="B36" s="26" t="s">
        <v>168</v>
      </c>
      <c r="C36" s="116" t="s">
        <v>176</v>
      </c>
      <c r="D36" s="116" t="s">
        <v>176</v>
      </c>
      <c r="E36" s="119" t="s">
        <v>176</v>
      </c>
      <c r="F36" s="116">
        <v>13</v>
      </c>
      <c r="G36" s="116" t="s">
        <v>176</v>
      </c>
      <c r="H36" s="119">
        <v>13</v>
      </c>
      <c r="I36" s="116">
        <v>12</v>
      </c>
      <c r="J36" s="116" t="s">
        <v>176</v>
      </c>
      <c r="K36" s="119">
        <v>12</v>
      </c>
      <c r="L36" s="116">
        <v>29</v>
      </c>
      <c r="M36" s="116" t="s">
        <v>176</v>
      </c>
      <c r="N36" s="119">
        <v>29</v>
      </c>
      <c r="O36" s="116">
        <v>37</v>
      </c>
      <c r="P36" s="116" t="s">
        <v>176</v>
      </c>
      <c r="Q36" s="119">
        <v>37</v>
      </c>
      <c r="R36" s="116">
        <v>53</v>
      </c>
      <c r="S36" s="116" t="s">
        <v>176</v>
      </c>
      <c r="T36" s="119">
        <v>53</v>
      </c>
      <c r="U36" s="116">
        <v>47</v>
      </c>
      <c r="V36" s="116">
        <v>2</v>
      </c>
      <c r="W36" s="119">
        <v>49</v>
      </c>
      <c r="X36" s="116">
        <v>53</v>
      </c>
      <c r="Y36" s="116" t="s">
        <v>176</v>
      </c>
      <c r="Z36" s="119">
        <v>53</v>
      </c>
      <c r="AA36" s="116">
        <v>58</v>
      </c>
      <c r="AB36" s="116" t="s">
        <v>176</v>
      </c>
      <c r="AC36" s="119">
        <v>58</v>
      </c>
      <c r="AD36" s="116">
        <v>63</v>
      </c>
      <c r="AE36" s="116">
        <v>2</v>
      </c>
      <c r="AF36" s="119">
        <v>65</v>
      </c>
      <c r="AG36" s="116">
        <v>46</v>
      </c>
      <c r="AH36" s="116" t="s">
        <v>176</v>
      </c>
      <c r="AI36" s="119">
        <v>46</v>
      </c>
      <c r="AJ36" s="116">
        <v>43</v>
      </c>
      <c r="AK36" s="116">
        <v>1</v>
      </c>
      <c r="AL36" s="119">
        <v>44</v>
      </c>
    </row>
    <row r="37" spans="1:38" s="26" customFormat="1" ht="14.4" customHeight="1" x14ac:dyDescent="0.25">
      <c r="A37" s="128" t="s">
        <v>169</v>
      </c>
      <c r="B37" s="112"/>
      <c r="C37" s="137"/>
      <c r="D37" s="138"/>
      <c r="E37" s="139"/>
      <c r="F37" s="137"/>
      <c r="G37" s="138"/>
      <c r="H37" s="139"/>
      <c r="I37" s="137"/>
      <c r="J37" s="138"/>
      <c r="K37" s="139"/>
      <c r="L37" s="137"/>
      <c r="M37" s="138"/>
      <c r="N37" s="139"/>
      <c r="O37" s="137"/>
      <c r="P37" s="138"/>
      <c r="Q37" s="139"/>
      <c r="R37" s="137"/>
      <c r="S37" s="138"/>
      <c r="T37" s="139"/>
      <c r="U37" s="137"/>
      <c r="V37" s="138"/>
      <c r="W37" s="139"/>
      <c r="X37" s="137"/>
      <c r="Y37" s="138"/>
      <c r="Z37" s="139"/>
      <c r="AA37" s="137"/>
      <c r="AB37" s="138"/>
      <c r="AC37" s="139"/>
      <c r="AD37" s="137"/>
      <c r="AE37" s="138"/>
      <c r="AF37" s="139"/>
      <c r="AG37" s="137"/>
      <c r="AH37" s="138"/>
      <c r="AI37" s="139"/>
      <c r="AJ37" s="137"/>
      <c r="AK37" s="138"/>
      <c r="AL37" s="139"/>
    </row>
    <row r="38" spans="1:38" s="26" customFormat="1" ht="14.4" customHeight="1" x14ac:dyDescent="0.25">
      <c r="A38" s="129" t="s">
        <v>170</v>
      </c>
      <c r="B38" s="26" t="s">
        <v>171</v>
      </c>
      <c r="C38" s="116">
        <v>33</v>
      </c>
      <c r="D38" s="116">
        <v>2</v>
      </c>
      <c r="E38" s="119">
        <v>35</v>
      </c>
      <c r="F38" s="116">
        <v>333</v>
      </c>
      <c r="G38" s="116">
        <v>33</v>
      </c>
      <c r="H38" s="119">
        <v>366</v>
      </c>
      <c r="I38" s="116">
        <v>324</v>
      </c>
      <c r="J38" s="116">
        <v>22</v>
      </c>
      <c r="K38" s="119">
        <v>346</v>
      </c>
      <c r="L38" s="116">
        <v>532</v>
      </c>
      <c r="M38" s="116">
        <v>49</v>
      </c>
      <c r="N38" s="119">
        <v>581</v>
      </c>
      <c r="O38" s="116">
        <v>586</v>
      </c>
      <c r="P38" s="116">
        <v>83</v>
      </c>
      <c r="Q38" s="119">
        <v>669</v>
      </c>
      <c r="R38" s="116">
        <v>614</v>
      </c>
      <c r="S38" s="116">
        <v>81</v>
      </c>
      <c r="T38" s="119">
        <v>695</v>
      </c>
      <c r="U38" s="116">
        <v>654</v>
      </c>
      <c r="V38" s="116">
        <v>130</v>
      </c>
      <c r="W38" s="119">
        <v>784</v>
      </c>
      <c r="X38" s="116">
        <v>715</v>
      </c>
      <c r="Y38" s="116">
        <v>218</v>
      </c>
      <c r="Z38" s="119">
        <v>933</v>
      </c>
      <c r="AA38" s="116">
        <v>656</v>
      </c>
      <c r="AB38" s="116">
        <v>239</v>
      </c>
      <c r="AC38" s="119">
        <v>895</v>
      </c>
      <c r="AD38" s="116">
        <v>687</v>
      </c>
      <c r="AE38" s="116">
        <v>206</v>
      </c>
      <c r="AF38" s="119">
        <v>893</v>
      </c>
      <c r="AG38" s="116">
        <v>702</v>
      </c>
      <c r="AH38" s="116">
        <v>199</v>
      </c>
      <c r="AI38" s="119">
        <v>901</v>
      </c>
      <c r="AJ38" s="116">
        <v>638</v>
      </c>
      <c r="AK38" s="116">
        <v>197</v>
      </c>
      <c r="AL38" s="119">
        <v>835</v>
      </c>
    </row>
    <row r="39" spans="1:38" s="26" customFormat="1" ht="14.4" customHeight="1" x14ac:dyDescent="0.25">
      <c r="A39" s="129" t="s">
        <v>172</v>
      </c>
      <c r="B39" s="26" t="s">
        <v>173</v>
      </c>
      <c r="C39" s="116">
        <v>12</v>
      </c>
      <c r="D39" s="116" t="s">
        <v>176</v>
      </c>
      <c r="E39" s="119">
        <v>12</v>
      </c>
      <c r="F39" s="116">
        <v>999</v>
      </c>
      <c r="G39" s="116">
        <v>1</v>
      </c>
      <c r="H39" s="119">
        <v>1000</v>
      </c>
      <c r="I39" s="116">
        <v>1529</v>
      </c>
      <c r="J39" s="116">
        <v>2</v>
      </c>
      <c r="K39" s="119">
        <v>1531</v>
      </c>
      <c r="L39" s="116">
        <v>2467</v>
      </c>
      <c r="M39" s="116">
        <v>11</v>
      </c>
      <c r="N39" s="119">
        <v>2478</v>
      </c>
      <c r="O39" s="116">
        <v>3774</v>
      </c>
      <c r="P39" s="116">
        <v>18</v>
      </c>
      <c r="Q39" s="119">
        <v>3792</v>
      </c>
      <c r="R39" s="116">
        <v>3934</v>
      </c>
      <c r="S39" s="116">
        <v>18</v>
      </c>
      <c r="T39" s="119">
        <v>3952</v>
      </c>
      <c r="U39" s="116">
        <v>4371</v>
      </c>
      <c r="V39" s="116">
        <v>26</v>
      </c>
      <c r="W39" s="119">
        <v>4397</v>
      </c>
      <c r="X39" s="116">
        <v>5122</v>
      </c>
      <c r="Y39" s="116">
        <v>36</v>
      </c>
      <c r="Z39" s="119">
        <v>5158</v>
      </c>
      <c r="AA39" s="116">
        <v>4430</v>
      </c>
      <c r="AB39" s="116">
        <v>22</v>
      </c>
      <c r="AC39" s="119">
        <v>4452</v>
      </c>
      <c r="AD39" s="116">
        <v>4900</v>
      </c>
      <c r="AE39" s="116">
        <v>24</v>
      </c>
      <c r="AF39" s="119">
        <v>4924</v>
      </c>
      <c r="AG39" s="116">
        <v>5918</v>
      </c>
      <c r="AH39" s="116">
        <v>39</v>
      </c>
      <c r="AI39" s="119">
        <v>5957</v>
      </c>
      <c r="AJ39" s="116">
        <v>4382</v>
      </c>
      <c r="AK39" s="116">
        <v>18</v>
      </c>
      <c r="AL39" s="119">
        <v>4400</v>
      </c>
    </row>
    <row r="40" spans="1:38" s="26" customFormat="1" ht="14.4" customHeight="1" x14ac:dyDescent="0.25">
      <c r="A40" s="129" t="s">
        <v>174</v>
      </c>
      <c r="B40" s="26" t="s">
        <v>175</v>
      </c>
      <c r="C40" s="116" t="s">
        <v>176</v>
      </c>
      <c r="D40" s="175" t="s">
        <v>176</v>
      </c>
      <c r="E40" s="119" t="s">
        <v>176</v>
      </c>
      <c r="F40" s="116">
        <v>6</v>
      </c>
      <c r="G40" s="175" t="s">
        <v>176</v>
      </c>
      <c r="H40" s="119">
        <v>6</v>
      </c>
      <c r="I40" s="116">
        <v>3</v>
      </c>
      <c r="J40" s="175" t="s">
        <v>176</v>
      </c>
      <c r="K40" s="119">
        <v>3</v>
      </c>
      <c r="L40" s="116">
        <v>13</v>
      </c>
      <c r="M40" s="175" t="s">
        <v>176</v>
      </c>
      <c r="N40" s="119">
        <v>13</v>
      </c>
      <c r="O40" s="116">
        <v>9</v>
      </c>
      <c r="P40" s="175" t="s">
        <v>176</v>
      </c>
      <c r="Q40" s="119">
        <v>9</v>
      </c>
      <c r="R40" s="116">
        <v>14</v>
      </c>
      <c r="S40" s="175" t="s">
        <v>176</v>
      </c>
      <c r="T40" s="119">
        <v>14</v>
      </c>
      <c r="U40" s="116">
        <v>21</v>
      </c>
      <c r="V40" s="175" t="s">
        <v>176</v>
      </c>
      <c r="W40" s="119">
        <v>21</v>
      </c>
      <c r="X40" s="116">
        <v>31</v>
      </c>
      <c r="Y40" s="175" t="s">
        <v>176</v>
      </c>
      <c r="Z40" s="119">
        <v>31</v>
      </c>
      <c r="AA40" s="116">
        <v>27</v>
      </c>
      <c r="AB40" s="175" t="s">
        <v>176</v>
      </c>
      <c r="AC40" s="119">
        <v>27</v>
      </c>
      <c r="AD40" s="116">
        <v>38</v>
      </c>
      <c r="AE40" s="175" t="s">
        <v>176</v>
      </c>
      <c r="AF40" s="119">
        <v>38</v>
      </c>
      <c r="AG40" s="116">
        <v>29</v>
      </c>
      <c r="AH40" s="175" t="s">
        <v>176</v>
      </c>
      <c r="AI40" s="119">
        <v>29</v>
      </c>
      <c r="AJ40" s="116">
        <v>35</v>
      </c>
      <c r="AK40" s="175" t="s">
        <v>176</v>
      </c>
      <c r="AL40" s="119">
        <v>35</v>
      </c>
    </row>
    <row r="41" spans="1:38" s="26" customFormat="1" ht="14.4" customHeight="1" x14ac:dyDescent="0.25">
      <c r="A41" s="129" t="s">
        <v>177</v>
      </c>
      <c r="B41" s="26" t="s">
        <v>178</v>
      </c>
      <c r="C41" s="116" t="s">
        <v>176</v>
      </c>
      <c r="D41" s="175" t="s">
        <v>176</v>
      </c>
      <c r="E41" s="119" t="s">
        <v>176</v>
      </c>
      <c r="F41" s="116" t="s">
        <v>176</v>
      </c>
      <c r="G41" s="175" t="s">
        <v>176</v>
      </c>
      <c r="H41" s="119" t="s">
        <v>176</v>
      </c>
      <c r="I41" s="116" t="s">
        <v>176</v>
      </c>
      <c r="J41" s="175" t="s">
        <v>176</v>
      </c>
      <c r="K41" s="119" t="s">
        <v>176</v>
      </c>
      <c r="L41" s="116">
        <v>1</v>
      </c>
      <c r="M41" s="175" t="s">
        <v>176</v>
      </c>
      <c r="N41" s="119">
        <v>1</v>
      </c>
      <c r="O41" s="116">
        <v>2</v>
      </c>
      <c r="P41" s="175" t="s">
        <v>176</v>
      </c>
      <c r="Q41" s="119">
        <v>2</v>
      </c>
      <c r="R41" s="116">
        <v>2</v>
      </c>
      <c r="S41" s="175" t="s">
        <v>176</v>
      </c>
      <c r="T41" s="119">
        <v>2</v>
      </c>
      <c r="U41" s="116" t="s">
        <v>176</v>
      </c>
      <c r="V41" s="175" t="s">
        <v>176</v>
      </c>
      <c r="W41" s="119" t="s">
        <v>176</v>
      </c>
      <c r="X41" s="116">
        <v>5</v>
      </c>
      <c r="Y41" s="175" t="s">
        <v>176</v>
      </c>
      <c r="Z41" s="119">
        <v>5</v>
      </c>
      <c r="AA41" s="116">
        <v>3</v>
      </c>
      <c r="AB41" s="175" t="s">
        <v>176</v>
      </c>
      <c r="AC41" s="119">
        <v>3</v>
      </c>
      <c r="AD41" s="116">
        <v>3</v>
      </c>
      <c r="AE41" s="175" t="s">
        <v>176</v>
      </c>
      <c r="AF41" s="119">
        <v>3</v>
      </c>
      <c r="AG41" s="116">
        <v>10</v>
      </c>
      <c r="AH41" s="175" t="s">
        <v>176</v>
      </c>
      <c r="AI41" s="119">
        <v>10</v>
      </c>
      <c r="AJ41" s="116">
        <v>8</v>
      </c>
      <c r="AK41" s="175" t="s">
        <v>176</v>
      </c>
      <c r="AL41" s="119">
        <v>8</v>
      </c>
    </row>
    <row r="42" spans="1:38" s="26" customFormat="1" ht="14.4" customHeight="1" x14ac:dyDescent="0.25">
      <c r="A42" s="129" t="s">
        <v>179</v>
      </c>
      <c r="B42" s="26" t="s">
        <v>180</v>
      </c>
      <c r="C42" s="116">
        <v>4</v>
      </c>
      <c r="D42" s="116" t="s">
        <v>176</v>
      </c>
      <c r="E42" s="119">
        <v>4</v>
      </c>
      <c r="F42" s="116">
        <v>321</v>
      </c>
      <c r="G42" s="116" t="s">
        <v>176</v>
      </c>
      <c r="H42" s="119">
        <v>321</v>
      </c>
      <c r="I42" s="116">
        <v>537</v>
      </c>
      <c r="J42" s="116" t="s">
        <v>176</v>
      </c>
      <c r="K42" s="119">
        <v>537</v>
      </c>
      <c r="L42" s="116">
        <v>933</v>
      </c>
      <c r="M42" s="116">
        <v>1</v>
      </c>
      <c r="N42" s="119">
        <v>934</v>
      </c>
      <c r="O42" s="116">
        <v>1320</v>
      </c>
      <c r="P42" s="116">
        <v>7</v>
      </c>
      <c r="Q42" s="119">
        <v>1327</v>
      </c>
      <c r="R42" s="116">
        <v>1438</v>
      </c>
      <c r="S42" s="116">
        <v>6</v>
      </c>
      <c r="T42" s="119">
        <v>1444</v>
      </c>
      <c r="U42" s="116">
        <v>1686</v>
      </c>
      <c r="V42" s="116">
        <v>6</v>
      </c>
      <c r="W42" s="119">
        <v>1692</v>
      </c>
      <c r="X42" s="116">
        <v>2100</v>
      </c>
      <c r="Y42" s="116">
        <v>15</v>
      </c>
      <c r="Z42" s="119">
        <v>2115</v>
      </c>
      <c r="AA42" s="116">
        <v>1806</v>
      </c>
      <c r="AB42" s="116">
        <v>8</v>
      </c>
      <c r="AC42" s="119">
        <v>1814</v>
      </c>
      <c r="AD42" s="116">
        <v>2096</v>
      </c>
      <c r="AE42" s="116">
        <v>6</v>
      </c>
      <c r="AF42" s="119">
        <v>2102</v>
      </c>
      <c r="AG42" s="116">
        <v>2506</v>
      </c>
      <c r="AH42" s="116">
        <v>12</v>
      </c>
      <c r="AI42" s="119">
        <v>2518</v>
      </c>
      <c r="AJ42" s="116">
        <v>1932</v>
      </c>
      <c r="AK42" s="116">
        <v>4</v>
      </c>
      <c r="AL42" s="119">
        <v>1936</v>
      </c>
    </row>
    <row r="43" spans="1:38" s="26" customFormat="1" ht="14.4" customHeight="1" x14ac:dyDescent="0.25">
      <c r="A43" s="129" t="s">
        <v>181</v>
      </c>
      <c r="B43" s="26" t="s">
        <v>182</v>
      </c>
      <c r="C43" s="116" t="s">
        <v>176</v>
      </c>
      <c r="D43" s="175" t="s">
        <v>176</v>
      </c>
      <c r="E43" s="119" t="s">
        <v>176</v>
      </c>
      <c r="F43" s="116" t="s">
        <v>176</v>
      </c>
      <c r="G43" s="175" t="s">
        <v>176</v>
      </c>
      <c r="H43" s="119" t="s">
        <v>176</v>
      </c>
      <c r="I43" s="116" t="s">
        <v>176</v>
      </c>
      <c r="J43" s="175" t="s">
        <v>176</v>
      </c>
      <c r="K43" s="119" t="s">
        <v>176</v>
      </c>
      <c r="L43" s="116" t="s">
        <v>176</v>
      </c>
      <c r="M43" s="175" t="s">
        <v>176</v>
      </c>
      <c r="N43" s="119" t="s">
        <v>176</v>
      </c>
      <c r="O43" s="116" t="s">
        <v>176</v>
      </c>
      <c r="P43" s="175" t="s">
        <v>176</v>
      </c>
      <c r="Q43" s="119" t="s">
        <v>176</v>
      </c>
      <c r="R43" s="116" t="s">
        <v>176</v>
      </c>
      <c r="S43" s="175" t="s">
        <v>176</v>
      </c>
      <c r="T43" s="119" t="s">
        <v>176</v>
      </c>
      <c r="U43" s="116">
        <v>2</v>
      </c>
      <c r="V43" s="175" t="s">
        <v>176</v>
      </c>
      <c r="W43" s="119">
        <v>2</v>
      </c>
      <c r="X43" s="116">
        <v>5</v>
      </c>
      <c r="Y43" s="175" t="s">
        <v>176</v>
      </c>
      <c r="Z43" s="119">
        <v>5</v>
      </c>
      <c r="AA43" s="116">
        <v>2</v>
      </c>
      <c r="AB43" s="175" t="s">
        <v>176</v>
      </c>
      <c r="AC43" s="119">
        <v>2</v>
      </c>
      <c r="AD43" s="116">
        <v>4</v>
      </c>
      <c r="AE43" s="175" t="s">
        <v>176</v>
      </c>
      <c r="AF43" s="119">
        <v>4</v>
      </c>
      <c r="AG43" s="116">
        <v>8</v>
      </c>
      <c r="AH43" s="175" t="s">
        <v>176</v>
      </c>
      <c r="AI43" s="119">
        <v>8</v>
      </c>
      <c r="AJ43" s="116">
        <v>4</v>
      </c>
      <c r="AK43" s="175" t="s">
        <v>176</v>
      </c>
      <c r="AL43" s="119">
        <v>4</v>
      </c>
    </row>
    <row r="44" spans="1:38" s="26" customFormat="1" ht="14.4" customHeight="1" x14ac:dyDescent="0.25">
      <c r="A44" s="129" t="s">
        <v>183</v>
      </c>
      <c r="B44" s="26" t="s">
        <v>184</v>
      </c>
      <c r="C44" s="116" t="s">
        <v>176</v>
      </c>
      <c r="D44" s="116" t="s">
        <v>176</v>
      </c>
      <c r="E44" s="119" t="s">
        <v>176</v>
      </c>
      <c r="F44" s="116" t="s">
        <v>176</v>
      </c>
      <c r="G44" s="116" t="s">
        <v>176</v>
      </c>
      <c r="H44" s="119" t="s">
        <v>176</v>
      </c>
      <c r="I44" s="116" t="s">
        <v>176</v>
      </c>
      <c r="J44" s="116" t="s">
        <v>176</v>
      </c>
      <c r="K44" s="119" t="s">
        <v>176</v>
      </c>
      <c r="L44" s="116" t="s">
        <v>176</v>
      </c>
      <c r="M44" s="116" t="s">
        <v>176</v>
      </c>
      <c r="N44" s="119" t="s">
        <v>176</v>
      </c>
      <c r="O44" s="116" t="s">
        <v>176</v>
      </c>
      <c r="P44" s="116" t="s">
        <v>176</v>
      </c>
      <c r="Q44" s="119" t="s">
        <v>176</v>
      </c>
      <c r="R44" s="116" t="s">
        <v>176</v>
      </c>
      <c r="S44" s="116" t="s">
        <v>176</v>
      </c>
      <c r="T44" s="119" t="s">
        <v>176</v>
      </c>
      <c r="U44" s="116" t="s">
        <v>176</v>
      </c>
      <c r="V44" s="116" t="s">
        <v>176</v>
      </c>
      <c r="W44" s="119" t="s">
        <v>176</v>
      </c>
      <c r="X44" s="116" t="s">
        <v>176</v>
      </c>
      <c r="Y44" s="116" t="s">
        <v>176</v>
      </c>
      <c r="Z44" s="119" t="s">
        <v>176</v>
      </c>
      <c r="AA44" s="116" t="s">
        <v>176</v>
      </c>
      <c r="AB44" s="116" t="s">
        <v>176</v>
      </c>
      <c r="AC44" s="119" t="s">
        <v>176</v>
      </c>
      <c r="AD44" s="116" t="s">
        <v>176</v>
      </c>
      <c r="AE44" s="116" t="s">
        <v>176</v>
      </c>
      <c r="AF44" s="119" t="s">
        <v>176</v>
      </c>
      <c r="AG44" s="116" t="s">
        <v>176</v>
      </c>
      <c r="AH44" s="116" t="s">
        <v>176</v>
      </c>
      <c r="AI44" s="119" t="s">
        <v>176</v>
      </c>
      <c r="AJ44" s="116" t="s">
        <v>176</v>
      </c>
      <c r="AK44" s="116" t="s">
        <v>176</v>
      </c>
      <c r="AL44" s="119" t="s">
        <v>176</v>
      </c>
    </row>
    <row r="45" spans="1:38" s="26" customFormat="1" ht="14.4" customHeight="1" x14ac:dyDescent="0.25">
      <c r="A45" s="129" t="s">
        <v>185</v>
      </c>
      <c r="B45" s="26" t="s">
        <v>186</v>
      </c>
      <c r="C45" s="116">
        <v>2</v>
      </c>
      <c r="D45" s="116" t="s">
        <v>176</v>
      </c>
      <c r="E45" s="119">
        <v>2</v>
      </c>
      <c r="F45" s="116">
        <v>23</v>
      </c>
      <c r="G45" s="116">
        <v>2</v>
      </c>
      <c r="H45" s="119">
        <v>25</v>
      </c>
      <c r="I45" s="116">
        <v>24</v>
      </c>
      <c r="J45" s="116" t="s">
        <v>176</v>
      </c>
      <c r="K45" s="119">
        <v>24</v>
      </c>
      <c r="L45" s="116">
        <v>65</v>
      </c>
      <c r="M45" s="116">
        <v>1</v>
      </c>
      <c r="N45" s="119">
        <v>66</v>
      </c>
      <c r="O45" s="116">
        <v>90</v>
      </c>
      <c r="P45" s="116">
        <v>2</v>
      </c>
      <c r="Q45" s="119">
        <v>92</v>
      </c>
      <c r="R45" s="116">
        <v>112</v>
      </c>
      <c r="S45" s="116">
        <v>2</v>
      </c>
      <c r="T45" s="119">
        <v>114</v>
      </c>
      <c r="U45" s="116">
        <v>121</v>
      </c>
      <c r="V45" s="116">
        <v>4</v>
      </c>
      <c r="W45" s="119">
        <v>125</v>
      </c>
      <c r="X45" s="116">
        <v>154</v>
      </c>
      <c r="Y45" s="116">
        <v>6</v>
      </c>
      <c r="Z45" s="119">
        <v>160</v>
      </c>
      <c r="AA45" s="116">
        <v>122</v>
      </c>
      <c r="AB45" s="116" t="s">
        <v>176</v>
      </c>
      <c r="AC45" s="119">
        <v>122</v>
      </c>
      <c r="AD45" s="116">
        <v>134</v>
      </c>
      <c r="AE45" s="116">
        <v>2</v>
      </c>
      <c r="AF45" s="119">
        <v>136</v>
      </c>
      <c r="AG45" s="116">
        <v>191</v>
      </c>
      <c r="AH45" s="116">
        <v>2</v>
      </c>
      <c r="AI45" s="119">
        <v>193</v>
      </c>
      <c r="AJ45" s="116">
        <v>159</v>
      </c>
      <c r="AK45" s="116" t="s">
        <v>176</v>
      </c>
      <c r="AL45" s="119">
        <v>159</v>
      </c>
    </row>
    <row r="46" spans="1:38" s="26" customFormat="1" ht="14.4" customHeight="1" x14ac:dyDescent="0.25">
      <c r="A46" s="129" t="s">
        <v>187</v>
      </c>
      <c r="B46" s="26" t="s">
        <v>188</v>
      </c>
      <c r="C46" s="116" t="s">
        <v>176</v>
      </c>
      <c r="D46" s="116" t="s">
        <v>176</v>
      </c>
      <c r="E46" s="119" t="s">
        <v>176</v>
      </c>
      <c r="F46" s="116" t="s">
        <v>176</v>
      </c>
      <c r="G46" s="116" t="s">
        <v>176</v>
      </c>
      <c r="H46" s="119" t="s">
        <v>176</v>
      </c>
      <c r="I46" s="116" t="s">
        <v>176</v>
      </c>
      <c r="J46" s="116" t="s">
        <v>176</v>
      </c>
      <c r="K46" s="119" t="s">
        <v>176</v>
      </c>
      <c r="L46" s="116" t="s">
        <v>176</v>
      </c>
      <c r="M46" s="116" t="s">
        <v>176</v>
      </c>
      <c r="N46" s="119" t="s">
        <v>176</v>
      </c>
      <c r="O46" s="116">
        <v>1</v>
      </c>
      <c r="P46" s="116" t="s">
        <v>176</v>
      </c>
      <c r="Q46" s="119">
        <v>1</v>
      </c>
      <c r="R46" s="116" t="s">
        <v>176</v>
      </c>
      <c r="S46" s="116" t="s">
        <v>176</v>
      </c>
      <c r="T46" s="119" t="s">
        <v>176</v>
      </c>
      <c r="U46" s="116">
        <v>2</v>
      </c>
      <c r="V46" s="116" t="s">
        <v>176</v>
      </c>
      <c r="W46" s="119">
        <v>2</v>
      </c>
      <c r="X46" s="116">
        <v>2</v>
      </c>
      <c r="Y46" s="116" t="s">
        <v>176</v>
      </c>
      <c r="Z46" s="119">
        <v>2</v>
      </c>
      <c r="AA46" s="116">
        <v>2</v>
      </c>
      <c r="AB46" s="116">
        <v>1</v>
      </c>
      <c r="AC46" s="119">
        <v>3</v>
      </c>
      <c r="AD46" s="116">
        <v>1</v>
      </c>
      <c r="AE46" s="116" t="s">
        <v>176</v>
      </c>
      <c r="AF46" s="119">
        <v>1</v>
      </c>
      <c r="AG46" s="116">
        <v>7</v>
      </c>
      <c r="AH46" s="116" t="s">
        <v>176</v>
      </c>
      <c r="AI46" s="119">
        <v>7</v>
      </c>
      <c r="AJ46" s="116">
        <v>1</v>
      </c>
      <c r="AK46" s="116" t="s">
        <v>176</v>
      </c>
      <c r="AL46" s="119">
        <v>1</v>
      </c>
    </row>
    <row r="47" spans="1:38" s="26" customFormat="1" ht="14.4" customHeight="1" x14ac:dyDescent="0.25">
      <c r="A47" s="129" t="s">
        <v>189</v>
      </c>
      <c r="B47" s="26" t="s">
        <v>190</v>
      </c>
      <c r="C47" s="116" t="s">
        <v>176</v>
      </c>
      <c r="D47" s="116" t="s">
        <v>176</v>
      </c>
      <c r="E47" s="119" t="s">
        <v>176</v>
      </c>
      <c r="F47" s="116" t="s">
        <v>176</v>
      </c>
      <c r="G47" s="116" t="s">
        <v>176</v>
      </c>
      <c r="H47" s="119" t="s">
        <v>176</v>
      </c>
      <c r="I47" s="116" t="s">
        <v>176</v>
      </c>
      <c r="J47" s="116" t="s">
        <v>176</v>
      </c>
      <c r="K47" s="119" t="s">
        <v>176</v>
      </c>
      <c r="L47" s="116" t="s">
        <v>176</v>
      </c>
      <c r="M47" s="116" t="s">
        <v>176</v>
      </c>
      <c r="N47" s="119" t="s">
        <v>176</v>
      </c>
      <c r="O47" s="116" t="s">
        <v>176</v>
      </c>
      <c r="P47" s="116" t="s">
        <v>176</v>
      </c>
      <c r="Q47" s="119" t="s">
        <v>176</v>
      </c>
      <c r="R47" s="116" t="s">
        <v>176</v>
      </c>
      <c r="S47" s="116" t="s">
        <v>176</v>
      </c>
      <c r="T47" s="119" t="s">
        <v>176</v>
      </c>
      <c r="U47" s="116" t="s">
        <v>176</v>
      </c>
      <c r="V47" s="116" t="s">
        <v>176</v>
      </c>
      <c r="W47" s="119" t="s">
        <v>176</v>
      </c>
      <c r="X47" s="116" t="s">
        <v>176</v>
      </c>
      <c r="Y47" s="116" t="s">
        <v>176</v>
      </c>
      <c r="Z47" s="119" t="s">
        <v>176</v>
      </c>
      <c r="AA47" s="116" t="s">
        <v>176</v>
      </c>
      <c r="AB47" s="116" t="s">
        <v>176</v>
      </c>
      <c r="AC47" s="119" t="s">
        <v>176</v>
      </c>
      <c r="AD47" s="116">
        <v>1</v>
      </c>
      <c r="AE47" s="116" t="s">
        <v>176</v>
      </c>
      <c r="AF47" s="119">
        <v>1</v>
      </c>
      <c r="AG47" s="116">
        <v>1</v>
      </c>
      <c r="AH47" s="116" t="s">
        <v>176</v>
      </c>
      <c r="AI47" s="119">
        <v>1</v>
      </c>
      <c r="AJ47" s="116" t="s">
        <v>176</v>
      </c>
      <c r="AK47" s="116" t="s">
        <v>176</v>
      </c>
      <c r="AL47" s="119" t="s">
        <v>176</v>
      </c>
    </row>
    <row r="48" spans="1:38" s="26" customFormat="1" ht="14.4" customHeight="1" x14ac:dyDescent="0.25">
      <c r="A48" s="129" t="s">
        <v>191</v>
      </c>
      <c r="B48" s="26" t="s">
        <v>192</v>
      </c>
      <c r="C48" s="116">
        <v>2</v>
      </c>
      <c r="D48" s="116" t="s">
        <v>176</v>
      </c>
      <c r="E48" s="119">
        <v>2</v>
      </c>
      <c r="F48" s="116">
        <v>49</v>
      </c>
      <c r="G48" s="116" t="s">
        <v>176</v>
      </c>
      <c r="H48" s="119">
        <v>49</v>
      </c>
      <c r="I48" s="116">
        <v>58</v>
      </c>
      <c r="J48" s="116" t="s">
        <v>176</v>
      </c>
      <c r="K48" s="119">
        <v>58</v>
      </c>
      <c r="L48" s="116">
        <v>73</v>
      </c>
      <c r="M48" s="116">
        <v>1</v>
      </c>
      <c r="N48" s="119">
        <v>74</v>
      </c>
      <c r="O48" s="116">
        <v>134</v>
      </c>
      <c r="P48" s="116" t="s">
        <v>176</v>
      </c>
      <c r="Q48" s="119">
        <v>134</v>
      </c>
      <c r="R48" s="116">
        <v>143</v>
      </c>
      <c r="S48" s="116" t="s">
        <v>176</v>
      </c>
      <c r="T48" s="119">
        <v>143</v>
      </c>
      <c r="U48" s="116">
        <v>143</v>
      </c>
      <c r="V48" s="116">
        <v>2</v>
      </c>
      <c r="W48" s="119">
        <v>145</v>
      </c>
      <c r="X48" s="116">
        <v>156</v>
      </c>
      <c r="Y48" s="116">
        <v>2</v>
      </c>
      <c r="Z48" s="119">
        <v>158</v>
      </c>
      <c r="AA48" s="116">
        <v>153</v>
      </c>
      <c r="AB48" s="116">
        <v>2</v>
      </c>
      <c r="AC48" s="119">
        <v>155</v>
      </c>
      <c r="AD48" s="116">
        <v>158</v>
      </c>
      <c r="AE48" s="116">
        <v>3</v>
      </c>
      <c r="AF48" s="119">
        <v>161</v>
      </c>
      <c r="AG48" s="116">
        <v>196</v>
      </c>
      <c r="AH48" s="116" t="s">
        <v>176</v>
      </c>
      <c r="AI48" s="119">
        <v>196</v>
      </c>
      <c r="AJ48" s="116">
        <v>161</v>
      </c>
      <c r="AK48" s="116">
        <v>1</v>
      </c>
      <c r="AL48" s="119">
        <v>162</v>
      </c>
    </row>
    <row r="49" spans="1:38" s="26" customFormat="1" ht="14.4" customHeight="1" x14ac:dyDescent="0.25">
      <c r="A49" s="129" t="s">
        <v>193</v>
      </c>
      <c r="B49" s="26" t="s">
        <v>194</v>
      </c>
      <c r="C49" s="116" t="s">
        <v>176</v>
      </c>
      <c r="D49" s="116" t="s">
        <v>176</v>
      </c>
      <c r="E49" s="119" t="s">
        <v>176</v>
      </c>
      <c r="F49" s="116">
        <v>1</v>
      </c>
      <c r="G49" s="116" t="s">
        <v>176</v>
      </c>
      <c r="H49" s="119">
        <v>1</v>
      </c>
      <c r="I49" s="116" t="s">
        <v>176</v>
      </c>
      <c r="J49" s="116" t="s">
        <v>176</v>
      </c>
      <c r="K49" s="119" t="s">
        <v>176</v>
      </c>
      <c r="L49" s="116" t="s">
        <v>176</v>
      </c>
      <c r="M49" s="116" t="s">
        <v>176</v>
      </c>
      <c r="N49" s="119" t="s">
        <v>176</v>
      </c>
      <c r="O49" s="116">
        <v>1</v>
      </c>
      <c r="P49" s="116" t="s">
        <v>176</v>
      </c>
      <c r="Q49" s="119">
        <v>1</v>
      </c>
      <c r="R49" s="116">
        <v>1</v>
      </c>
      <c r="S49" s="116" t="s">
        <v>176</v>
      </c>
      <c r="T49" s="119">
        <v>1</v>
      </c>
      <c r="U49" s="116" t="s">
        <v>176</v>
      </c>
      <c r="V49" s="116" t="s">
        <v>176</v>
      </c>
      <c r="W49" s="119" t="s">
        <v>176</v>
      </c>
      <c r="X49" s="116" t="s">
        <v>176</v>
      </c>
      <c r="Y49" s="116" t="s">
        <v>176</v>
      </c>
      <c r="Z49" s="119" t="s">
        <v>176</v>
      </c>
      <c r="AA49" s="116" t="s">
        <v>176</v>
      </c>
      <c r="AB49" s="116" t="s">
        <v>176</v>
      </c>
      <c r="AC49" s="119" t="s">
        <v>176</v>
      </c>
      <c r="AD49" s="116">
        <v>2</v>
      </c>
      <c r="AE49" s="116" t="s">
        <v>176</v>
      </c>
      <c r="AF49" s="119">
        <v>2</v>
      </c>
      <c r="AG49" s="116" t="s">
        <v>176</v>
      </c>
      <c r="AH49" s="116" t="s">
        <v>176</v>
      </c>
      <c r="AI49" s="119" t="s">
        <v>176</v>
      </c>
      <c r="AJ49" s="116">
        <v>1</v>
      </c>
      <c r="AK49" s="116" t="s">
        <v>176</v>
      </c>
      <c r="AL49" s="119">
        <v>1</v>
      </c>
    </row>
    <row r="50" spans="1:38" s="26" customFormat="1" ht="14.4" customHeight="1" x14ac:dyDescent="0.25">
      <c r="A50" s="129" t="s">
        <v>195</v>
      </c>
      <c r="B50" s="26" t="s">
        <v>196</v>
      </c>
      <c r="C50" s="175" t="s">
        <v>176</v>
      </c>
      <c r="D50" s="116" t="s">
        <v>176</v>
      </c>
      <c r="E50" s="119" t="s">
        <v>176</v>
      </c>
      <c r="F50" s="175" t="s">
        <v>176</v>
      </c>
      <c r="G50" s="116" t="s">
        <v>176</v>
      </c>
      <c r="H50" s="119" t="s">
        <v>176</v>
      </c>
      <c r="I50" s="175" t="s">
        <v>176</v>
      </c>
      <c r="J50" s="116" t="s">
        <v>176</v>
      </c>
      <c r="K50" s="119" t="s">
        <v>176</v>
      </c>
      <c r="L50" s="175" t="s">
        <v>176</v>
      </c>
      <c r="M50" s="116" t="s">
        <v>176</v>
      </c>
      <c r="N50" s="119" t="s">
        <v>176</v>
      </c>
      <c r="O50" s="175" t="s">
        <v>176</v>
      </c>
      <c r="P50" s="116" t="s">
        <v>176</v>
      </c>
      <c r="Q50" s="119" t="s">
        <v>176</v>
      </c>
      <c r="R50" s="175" t="s">
        <v>176</v>
      </c>
      <c r="S50" s="116" t="s">
        <v>176</v>
      </c>
      <c r="T50" s="119" t="s">
        <v>176</v>
      </c>
      <c r="U50" s="175" t="s">
        <v>176</v>
      </c>
      <c r="V50" s="116">
        <v>1</v>
      </c>
      <c r="W50" s="119">
        <v>1</v>
      </c>
      <c r="X50" s="175" t="s">
        <v>176</v>
      </c>
      <c r="Y50" s="116" t="s">
        <v>176</v>
      </c>
      <c r="Z50" s="119" t="s">
        <v>176</v>
      </c>
      <c r="AA50" s="175" t="s">
        <v>176</v>
      </c>
      <c r="AB50" s="116" t="s">
        <v>176</v>
      </c>
      <c r="AC50" s="119" t="s">
        <v>176</v>
      </c>
      <c r="AD50" s="175" t="s">
        <v>176</v>
      </c>
      <c r="AE50" s="116" t="s">
        <v>176</v>
      </c>
      <c r="AF50" s="119" t="s">
        <v>176</v>
      </c>
      <c r="AG50" s="175" t="s">
        <v>176</v>
      </c>
      <c r="AH50" s="116" t="s">
        <v>176</v>
      </c>
      <c r="AI50" s="119" t="s">
        <v>176</v>
      </c>
      <c r="AJ50" s="175" t="s">
        <v>176</v>
      </c>
      <c r="AK50" s="116" t="s">
        <v>176</v>
      </c>
      <c r="AL50" s="119" t="s">
        <v>176</v>
      </c>
    </row>
    <row r="51" spans="1:38" s="26" customFormat="1" ht="14.4" customHeight="1" x14ac:dyDescent="0.25">
      <c r="A51" s="129" t="s">
        <v>197</v>
      </c>
      <c r="B51" s="26" t="s">
        <v>198</v>
      </c>
      <c r="C51" s="116">
        <v>7</v>
      </c>
      <c r="D51" s="116" t="s">
        <v>176</v>
      </c>
      <c r="E51" s="119">
        <v>7</v>
      </c>
      <c r="F51" s="116">
        <v>120</v>
      </c>
      <c r="G51" s="116" t="s">
        <v>176</v>
      </c>
      <c r="H51" s="119">
        <v>120</v>
      </c>
      <c r="I51" s="116">
        <v>214</v>
      </c>
      <c r="J51" s="116">
        <v>2</v>
      </c>
      <c r="K51" s="119">
        <v>216</v>
      </c>
      <c r="L51" s="116">
        <v>304</v>
      </c>
      <c r="M51" s="116" t="s">
        <v>176</v>
      </c>
      <c r="N51" s="119">
        <v>304</v>
      </c>
      <c r="O51" s="116">
        <v>422</v>
      </c>
      <c r="P51" s="116">
        <v>2</v>
      </c>
      <c r="Q51" s="119">
        <v>424</v>
      </c>
      <c r="R51" s="116">
        <v>477</v>
      </c>
      <c r="S51" s="116" t="s">
        <v>176</v>
      </c>
      <c r="T51" s="119">
        <v>477</v>
      </c>
      <c r="U51" s="116">
        <v>516</v>
      </c>
      <c r="V51" s="116">
        <v>2</v>
      </c>
      <c r="W51" s="119">
        <v>518</v>
      </c>
      <c r="X51" s="116">
        <v>663</v>
      </c>
      <c r="Y51" s="116" t="s">
        <v>176</v>
      </c>
      <c r="Z51" s="119">
        <v>663</v>
      </c>
      <c r="AA51" s="116">
        <v>501</v>
      </c>
      <c r="AB51" s="116">
        <v>9</v>
      </c>
      <c r="AC51" s="119">
        <v>510</v>
      </c>
      <c r="AD51" s="116">
        <v>518</v>
      </c>
      <c r="AE51" s="116">
        <v>2</v>
      </c>
      <c r="AF51" s="119">
        <v>520</v>
      </c>
      <c r="AG51" s="116">
        <v>761</v>
      </c>
      <c r="AH51" s="116">
        <v>11</v>
      </c>
      <c r="AI51" s="119">
        <v>772</v>
      </c>
      <c r="AJ51" s="116">
        <v>545</v>
      </c>
      <c r="AK51" s="116" t="s">
        <v>176</v>
      </c>
      <c r="AL51" s="119">
        <v>545</v>
      </c>
    </row>
    <row r="52" spans="1:38" s="26" customFormat="1" ht="14.4" customHeight="1" x14ac:dyDescent="0.25">
      <c r="A52" s="129" t="s">
        <v>199</v>
      </c>
      <c r="B52" s="26" t="s">
        <v>200</v>
      </c>
      <c r="C52" s="116" t="s">
        <v>176</v>
      </c>
      <c r="D52" s="175" t="s">
        <v>176</v>
      </c>
      <c r="E52" s="119" t="s">
        <v>176</v>
      </c>
      <c r="F52" s="116" t="s">
        <v>176</v>
      </c>
      <c r="G52" s="175" t="s">
        <v>176</v>
      </c>
      <c r="H52" s="119" t="s">
        <v>176</v>
      </c>
      <c r="I52" s="116">
        <v>2</v>
      </c>
      <c r="J52" s="175" t="s">
        <v>176</v>
      </c>
      <c r="K52" s="119">
        <v>2</v>
      </c>
      <c r="L52" s="116">
        <v>2</v>
      </c>
      <c r="M52" s="175" t="s">
        <v>176</v>
      </c>
      <c r="N52" s="119">
        <v>2</v>
      </c>
      <c r="O52" s="116" t="s">
        <v>176</v>
      </c>
      <c r="P52" s="175" t="s">
        <v>176</v>
      </c>
      <c r="Q52" s="119" t="s">
        <v>176</v>
      </c>
      <c r="R52" s="116" t="s">
        <v>176</v>
      </c>
      <c r="S52" s="175" t="s">
        <v>176</v>
      </c>
      <c r="T52" s="119" t="s">
        <v>176</v>
      </c>
      <c r="U52" s="116">
        <v>4</v>
      </c>
      <c r="V52" s="175" t="s">
        <v>176</v>
      </c>
      <c r="W52" s="119">
        <v>4</v>
      </c>
      <c r="X52" s="116">
        <v>2</v>
      </c>
      <c r="Y52" s="175" t="s">
        <v>176</v>
      </c>
      <c r="Z52" s="119">
        <v>2</v>
      </c>
      <c r="AA52" s="116">
        <v>2</v>
      </c>
      <c r="AB52" s="175" t="s">
        <v>176</v>
      </c>
      <c r="AC52" s="119">
        <v>2</v>
      </c>
      <c r="AD52" s="116" t="s">
        <v>176</v>
      </c>
      <c r="AE52" s="175" t="s">
        <v>176</v>
      </c>
      <c r="AF52" s="119" t="s">
        <v>176</v>
      </c>
      <c r="AG52" s="116" t="s">
        <v>176</v>
      </c>
      <c r="AH52" s="175" t="s">
        <v>176</v>
      </c>
      <c r="AI52" s="119" t="s">
        <v>176</v>
      </c>
      <c r="AJ52" s="116" t="s">
        <v>176</v>
      </c>
      <c r="AK52" s="175" t="s">
        <v>176</v>
      </c>
      <c r="AL52" s="119" t="s">
        <v>176</v>
      </c>
    </row>
    <row r="53" spans="1:38" s="26" customFormat="1" ht="14.4" customHeight="1" x14ac:dyDescent="0.25">
      <c r="A53" s="129" t="s">
        <v>201</v>
      </c>
      <c r="B53" s="26" t="s">
        <v>202</v>
      </c>
      <c r="C53" s="116" t="s">
        <v>176</v>
      </c>
      <c r="D53" s="175" t="s">
        <v>176</v>
      </c>
      <c r="E53" s="119" t="s">
        <v>176</v>
      </c>
      <c r="F53" s="116" t="s">
        <v>176</v>
      </c>
      <c r="G53" s="175" t="s">
        <v>176</v>
      </c>
      <c r="H53" s="119" t="s">
        <v>176</v>
      </c>
      <c r="I53" s="116" t="s">
        <v>176</v>
      </c>
      <c r="J53" s="175" t="s">
        <v>176</v>
      </c>
      <c r="K53" s="119" t="s">
        <v>176</v>
      </c>
      <c r="L53" s="116" t="s">
        <v>176</v>
      </c>
      <c r="M53" s="175" t="s">
        <v>176</v>
      </c>
      <c r="N53" s="119" t="s">
        <v>176</v>
      </c>
      <c r="O53" s="116" t="s">
        <v>176</v>
      </c>
      <c r="P53" s="175" t="s">
        <v>176</v>
      </c>
      <c r="Q53" s="119" t="s">
        <v>176</v>
      </c>
      <c r="R53" s="116" t="s">
        <v>176</v>
      </c>
      <c r="S53" s="175" t="s">
        <v>176</v>
      </c>
      <c r="T53" s="119" t="s">
        <v>176</v>
      </c>
      <c r="U53" s="116" t="s">
        <v>176</v>
      </c>
      <c r="V53" s="175" t="s">
        <v>176</v>
      </c>
      <c r="W53" s="119" t="s">
        <v>176</v>
      </c>
      <c r="X53" s="116">
        <v>2</v>
      </c>
      <c r="Y53" s="175" t="s">
        <v>176</v>
      </c>
      <c r="Z53" s="119">
        <v>2</v>
      </c>
      <c r="AA53" s="116" t="s">
        <v>176</v>
      </c>
      <c r="AB53" s="175" t="s">
        <v>176</v>
      </c>
      <c r="AC53" s="119" t="s">
        <v>176</v>
      </c>
      <c r="AD53" s="116" t="s">
        <v>176</v>
      </c>
      <c r="AE53" s="175" t="s">
        <v>176</v>
      </c>
      <c r="AF53" s="119" t="s">
        <v>176</v>
      </c>
      <c r="AG53" s="116" t="s">
        <v>176</v>
      </c>
      <c r="AH53" s="175" t="s">
        <v>176</v>
      </c>
      <c r="AI53" s="119" t="s">
        <v>176</v>
      </c>
      <c r="AJ53" s="116" t="s">
        <v>176</v>
      </c>
      <c r="AK53" s="175" t="s">
        <v>176</v>
      </c>
      <c r="AL53" s="119" t="s">
        <v>176</v>
      </c>
    </row>
    <row r="54" spans="1:38" s="26" customFormat="1" ht="14.4" customHeight="1" x14ac:dyDescent="0.25">
      <c r="A54" s="129" t="s">
        <v>203</v>
      </c>
      <c r="B54" s="26" t="s">
        <v>204</v>
      </c>
      <c r="C54" s="116">
        <v>3</v>
      </c>
      <c r="D54" s="116" t="s">
        <v>176</v>
      </c>
      <c r="E54" s="119">
        <v>3</v>
      </c>
      <c r="F54" s="116">
        <v>165</v>
      </c>
      <c r="G54" s="116" t="s">
        <v>176</v>
      </c>
      <c r="H54" s="119">
        <v>165</v>
      </c>
      <c r="I54" s="116">
        <v>223</v>
      </c>
      <c r="J54" s="116" t="s">
        <v>176</v>
      </c>
      <c r="K54" s="119">
        <v>223</v>
      </c>
      <c r="L54" s="116">
        <v>380</v>
      </c>
      <c r="M54" s="116">
        <v>10</v>
      </c>
      <c r="N54" s="119">
        <v>390</v>
      </c>
      <c r="O54" s="116">
        <v>557</v>
      </c>
      <c r="P54" s="116">
        <v>8</v>
      </c>
      <c r="Q54" s="119">
        <v>565</v>
      </c>
      <c r="R54" s="116">
        <v>606</v>
      </c>
      <c r="S54" s="116">
        <v>3</v>
      </c>
      <c r="T54" s="119">
        <v>609</v>
      </c>
      <c r="U54" s="116">
        <v>657</v>
      </c>
      <c r="V54" s="116">
        <v>8</v>
      </c>
      <c r="W54" s="119">
        <v>665</v>
      </c>
      <c r="X54" s="116">
        <v>796</v>
      </c>
      <c r="Y54" s="116">
        <v>28</v>
      </c>
      <c r="Z54" s="119">
        <v>824</v>
      </c>
      <c r="AA54" s="116">
        <v>720</v>
      </c>
      <c r="AB54" s="116">
        <v>14</v>
      </c>
      <c r="AC54" s="119">
        <v>734</v>
      </c>
      <c r="AD54" s="116">
        <v>733</v>
      </c>
      <c r="AE54" s="116">
        <v>14</v>
      </c>
      <c r="AF54" s="119">
        <v>747</v>
      </c>
      <c r="AG54" s="116">
        <v>790</v>
      </c>
      <c r="AH54" s="116">
        <v>10</v>
      </c>
      <c r="AI54" s="119">
        <v>800</v>
      </c>
      <c r="AJ54" s="116">
        <v>545</v>
      </c>
      <c r="AK54" s="116">
        <v>26</v>
      </c>
      <c r="AL54" s="119">
        <v>571</v>
      </c>
    </row>
    <row r="55" spans="1:38" s="26" customFormat="1" ht="14.4" customHeight="1" x14ac:dyDescent="0.25">
      <c r="A55" s="129" t="s">
        <v>205</v>
      </c>
      <c r="B55" s="26" t="s">
        <v>206</v>
      </c>
      <c r="C55" s="116" t="s">
        <v>176</v>
      </c>
      <c r="D55" s="175" t="s">
        <v>176</v>
      </c>
      <c r="E55" s="119" t="s">
        <v>176</v>
      </c>
      <c r="F55" s="116" t="s">
        <v>176</v>
      </c>
      <c r="G55" s="175" t="s">
        <v>176</v>
      </c>
      <c r="H55" s="119" t="s">
        <v>176</v>
      </c>
      <c r="I55" s="116" t="s">
        <v>176</v>
      </c>
      <c r="J55" s="175" t="s">
        <v>176</v>
      </c>
      <c r="K55" s="119" t="s">
        <v>176</v>
      </c>
      <c r="L55" s="116" t="s">
        <v>176</v>
      </c>
      <c r="M55" s="175" t="s">
        <v>176</v>
      </c>
      <c r="N55" s="119" t="s">
        <v>176</v>
      </c>
      <c r="O55" s="116">
        <v>2</v>
      </c>
      <c r="P55" s="175" t="s">
        <v>176</v>
      </c>
      <c r="Q55" s="119">
        <v>2</v>
      </c>
      <c r="R55" s="116">
        <v>4</v>
      </c>
      <c r="S55" s="175" t="s">
        <v>176</v>
      </c>
      <c r="T55" s="119">
        <v>4</v>
      </c>
      <c r="U55" s="116">
        <v>2</v>
      </c>
      <c r="V55" s="175" t="s">
        <v>176</v>
      </c>
      <c r="W55" s="119">
        <v>2</v>
      </c>
      <c r="X55" s="116" t="s">
        <v>176</v>
      </c>
      <c r="Y55" s="175" t="s">
        <v>176</v>
      </c>
      <c r="Z55" s="119" t="s">
        <v>176</v>
      </c>
      <c r="AA55" s="116">
        <v>2</v>
      </c>
      <c r="AB55" s="175" t="s">
        <v>176</v>
      </c>
      <c r="AC55" s="119">
        <v>2</v>
      </c>
      <c r="AD55" s="116">
        <v>9</v>
      </c>
      <c r="AE55" s="175" t="s">
        <v>176</v>
      </c>
      <c r="AF55" s="119">
        <v>9</v>
      </c>
      <c r="AG55" s="116">
        <v>4</v>
      </c>
      <c r="AH55" s="175" t="s">
        <v>176</v>
      </c>
      <c r="AI55" s="119">
        <v>4</v>
      </c>
      <c r="AJ55" s="116">
        <v>5</v>
      </c>
      <c r="AK55" s="175" t="s">
        <v>176</v>
      </c>
      <c r="AL55" s="119">
        <v>5</v>
      </c>
    </row>
    <row r="56" spans="1:38" s="26" customFormat="1" ht="14.4" customHeight="1" x14ac:dyDescent="0.25">
      <c r="A56" s="129" t="s">
        <v>207</v>
      </c>
      <c r="B56" s="26" t="s">
        <v>208</v>
      </c>
      <c r="C56" s="116" t="s">
        <v>176</v>
      </c>
      <c r="D56" s="175" t="s">
        <v>176</v>
      </c>
      <c r="E56" s="119" t="s">
        <v>176</v>
      </c>
      <c r="F56" s="116" t="s">
        <v>176</v>
      </c>
      <c r="G56" s="175" t="s">
        <v>176</v>
      </c>
      <c r="H56" s="119" t="s">
        <v>176</v>
      </c>
      <c r="I56" s="116" t="s">
        <v>176</v>
      </c>
      <c r="J56" s="175" t="s">
        <v>176</v>
      </c>
      <c r="K56" s="119" t="s">
        <v>176</v>
      </c>
      <c r="L56" s="116" t="s">
        <v>176</v>
      </c>
      <c r="M56" s="175" t="s">
        <v>176</v>
      </c>
      <c r="N56" s="119" t="s">
        <v>176</v>
      </c>
      <c r="O56" s="116" t="s">
        <v>176</v>
      </c>
      <c r="P56" s="175" t="s">
        <v>176</v>
      </c>
      <c r="Q56" s="119" t="s">
        <v>176</v>
      </c>
      <c r="R56" s="116" t="s">
        <v>176</v>
      </c>
      <c r="S56" s="175" t="s">
        <v>176</v>
      </c>
      <c r="T56" s="119" t="s">
        <v>176</v>
      </c>
      <c r="U56" s="116">
        <v>4</v>
      </c>
      <c r="V56" s="175" t="s">
        <v>176</v>
      </c>
      <c r="W56" s="119">
        <v>4</v>
      </c>
      <c r="X56" s="116" t="s">
        <v>176</v>
      </c>
      <c r="Y56" s="175" t="s">
        <v>176</v>
      </c>
      <c r="Z56" s="119" t="s">
        <v>176</v>
      </c>
      <c r="AA56" s="116" t="s">
        <v>176</v>
      </c>
      <c r="AB56" s="175" t="s">
        <v>176</v>
      </c>
      <c r="AC56" s="119" t="s">
        <v>176</v>
      </c>
      <c r="AD56" s="116" t="s">
        <v>176</v>
      </c>
      <c r="AE56" s="175" t="s">
        <v>176</v>
      </c>
      <c r="AF56" s="119" t="s">
        <v>176</v>
      </c>
      <c r="AG56" s="116" t="s">
        <v>176</v>
      </c>
      <c r="AH56" s="175" t="s">
        <v>176</v>
      </c>
      <c r="AI56" s="119" t="s">
        <v>176</v>
      </c>
      <c r="AJ56" s="116" t="s">
        <v>176</v>
      </c>
      <c r="AK56" s="175" t="s">
        <v>176</v>
      </c>
      <c r="AL56" s="119" t="s">
        <v>176</v>
      </c>
    </row>
    <row r="57" spans="1:38" s="26" customFormat="1" ht="14.4" customHeight="1" x14ac:dyDescent="0.25">
      <c r="A57" s="129" t="s">
        <v>209</v>
      </c>
      <c r="B57" s="26" t="s">
        <v>210</v>
      </c>
      <c r="C57" s="116">
        <v>2</v>
      </c>
      <c r="D57" s="116" t="s">
        <v>176</v>
      </c>
      <c r="E57" s="119">
        <v>2</v>
      </c>
      <c r="F57" s="116">
        <v>353</v>
      </c>
      <c r="G57" s="116">
        <v>3</v>
      </c>
      <c r="H57" s="119">
        <v>356</v>
      </c>
      <c r="I57" s="116">
        <v>254</v>
      </c>
      <c r="J57" s="116">
        <v>1</v>
      </c>
      <c r="K57" s="119">
        <v>255</v>
      </c>
      <c r="L57" s="116">
        <v>338</v>
      </c>
      <c r="M57" s="116">
        <v>4</v>
      </c>
      <c r="N57" s="119">
        <v>342</v>
      </c>
      <c r="O57" s="116">
        <v>285</v>
      </c>
      <c r="P57" s="116">
        <v>4</v>
      </c>
      <c r="Q57" s="119">
        <v>289</v>
      </c>
      <c r="R57" s="116">
        <v>236</v>
      </c>
      <c r="S57" s="116">
        <v>5</v>
      </c>
      <c r="T57" s="119">
        <v>241</v>
      </c>
      <c r="U57" s="116">
        <v>274</v>
      </c>
      <c r="V57" s="116">
        <v>5</v>
      </c>
      <c r="W57" s="119">
        <v>279</v>
      </c>
      <c r="X57" s="116">
        <v>248</v>
      </c>
      <c r="Y57" s="116">
        <v>5</v>
      </c>
      <c r="Z57" s="119">
        <v>253</v>
      </c>
      <c r="AA57" s="116">
        <v>227</v>
      </c>
      <c r="AB57" s="116">
        <v>6</v>
      </c>
      <c r="AC57" s="119">
        <v>233</v>
      </c>
      <c r="AD57" s="116">
        <v>247</v>
      </c>
      <c r="AE57" s="116">
        <v>5</v>
      </c>
      <c r="AF57" s="119">
        <v>252</v>
      </c>
      <c r="AG57" s="116">
        <v>279</v>
      </c>
      <c r="AH57" s="116">
        <v>3</v>
      </c>
      <c r="AI57" s="119">
        <v>282</v>
      </c>
      <c r="AJ57" s="116">
        <v>199</v>
      </c>
      <c r="AK57" s="116">
        <v>4</v>
      </c>
      <c r="AL57" s="119">
        <v>203</v>
      </c>
    </row>
    <row r="58" spans="1:38" s="26" customFormat="1" ht="14.4" customHeight="1" x14ac:dyDescent="0.25">
      <c r="A58" s="128" t="s">
        <v>211</v>
      </c>
      <c r="B58" s="112"/>
      <c r="C58" s="137"/>
      <c r="D58" s="138"/>
      <c r="E58" s="139"/>
      <c r="F58" s="137"/>
      <c r="G58" s="138"/>
      <c r="H58" s="139"/>
      <c r="I58" s="137"/>
      <c r="J58" s="138"/>
      <c r="K58" s="139"/>
      <c r="L58" s="137"/>
      <c r="M58" s="138"/>
      <c r="N58" s="139"/>
      <c r="O58" s="137"/>
      <c r="P58" s="138"/>
      <c r="Q58" s="139"/>
      <c r="R58" s="137"/>
      <c r="S58" s="138"/>
      <c r="T58" s="139"/>
      <c r="U58" s="137"/>
      <c r="V58" s="138"/>
      <c r="W58" s="139"/>
      <c r="X58" s="137"/>
      <c r="Y58" s="138"/>
      <c r="Z58" s="139"/>
      <c r="AA58" s="137"/>
      <c r="AB58" s="138"/>
      <c r="AC58" s="139"/>
      <c r="AD58" s="137"/>
      <c r="AE58" s="138"/>
      <c r="AF58" s="139"/>
      <c r="AG58" s="137"/>
      <c r="AH58" s="138"/>
      <c r="AI58" s="139"/>
      <c r="AJ58" s="137"/>
      <c r="AK58" s="138"/>
      <c r="AL58" s="139"/>
    </row>
    <row r="59" spans="1:38" s="26" customFormat="1" ht="14.4" customHeight="1" x14ac:dyDescent="0.25">
      <c r="A59" s="129" t="s">
        <v>212</v>
      </c>
      <c r="B59" s="26" t="s">
        <v>213</v>
      </c>
      <c r="C59" s="116">
        <v>1987</v>
      </c>
      <c r="D59" s="116">
        <v>493</v>
      </c>
      <c r="E59" s="119">
        <v>2480</v>
      </c>
      <c r="F59" s="116">
        <v>19545</v>
      </c>
      <c r="G59" s="116">
        <v>4619</v>
      </c>
      <c r="H59" s="119">
        <v>24164</v>
      </c>
      <c r="I59" s="116">
        <v>16016</v>
      </c>
      <c r="J59" s="116">
        <v>4232</v>
      </c>
      <c r="K59" s="119">
        <v>20248</v>
      </c>
      <c r="L59" s="116">
        <v>26793</v>
      </c>
      <c r="M59" s="116">
        <v>6166</v>
      </c>
      <c r="N59" s="119">
        <v>32959</v>
      </c>
      <c r="O59" s="116">
        <v>29695</v>
      </c>
      <c r="P59" s="116">
        <v>6398</v>
      </c>
      <c r="Q59" s="119">
        <v>36093</v>
      </c>
      <c r="R59" s="116">
        <v>31467</v>
      </c>
      <c r="S59" s="116">
        <v>6196</v>
      </c>
      <c r="T59" s="119">
        <v>37663</v>
      </c>
      <c r="U59" s="116">
        <v>34099</v>
      </c>
      <c r="V59" s="116">
        <v>7718</v>
      </c>
      <c r="W59" s="119">
        <v>41817</v>
      </c>
      <c r="X59" s="116">
        <v>38832</v>
      </c>
      <c r="Y59" s="116">
        <v>8523</v>
      </c>
      <c r="Z59" s="119">
        <v>47355</v>
      </c>
      <c r="AA59" s="116">
        <v>34127</v>
      </c>
      <c r="AB59" s="116">
        <v>7531</v>
      </c>
      <c r="AC59" s="119">
        <v>41658</v>
      </c>
      <c r="AD59" s="116">
        <v>37185</v>
      </c>
      <c r="AE59" s="116">
        <v>6756</v>
      </c>
      <c r="AF59" s="119">
        <v>43941</v>
      </c>
      <c r="AG59" s="116">
        <v>41568</v>
      </c>
      <c r="AH59" s="116">
        <v>5985</v>
      </c>
      <c r="AI59" s="119">
        <v>47553</v>
      </c>
      <c r="AJ59" s="116">
        <v>32634</v>
      </c>
      <c r="AK59" s="116">
        <v>6437</v>
      </c>
      <c r="AL59" s="119">
        <v>39071</v>
      </c>
    </row>
    <row r="60" spans="1:38" s="26" customFormat="1" ht="14.4" customHeight="1" x14ac:dyDescent="0.25">
      <c r="A60" s="129" t="s">
        <v>214</v>
      </c>
      <c r="B60" s="26" t="s">
        <v>215</v>
      </c>
      <c r="C60" s="116">
        <v>153</v>
      </c>
      <c r="D60" s="116">
        <v>3</v>
      </c>
      <c r="E60" s="119">
        <v>156</v>
      </c>
      <c r="F60" s="116">
        <v>1547</v>
      </c>
      <c r="G60" s="116">
        <v>30</v>
      </c>
      <c r="H60" s="119">
        <v>1577</v>
      </c>
      <c r="I60" s="116">
        <v>1127</v>
      </c>
      <c r="J60" s="116">
        <v>39</v>
      </c>
      <c r="K60" s="119">
        <v>1166</v>
      </c>
      <c r="L60" s="116">
        <v>2016</v>
      </c>
      <c r="M60" s="116">
        <v>58</v>
      </c>
      <c r="N60" s="119">
        <v>2074</v>
      </c>
      <c r="O60" s="116">
        <v>2092</v>
      </c>
      <c r="P60" s="116">
        <v>79</v>
      </c>
      <c r="Q60" s="119">
        <v>2171</v>
      </c>
      <c r="R60" s="116">
        <v>2091</v>
      </c>
      <c r="S60" s="116">
        <v>72</v>
      </c>
      <c r="T60" s="119">
        <v>2163</v>
      </c>
      <c r="U60" s="116">
        <v>2308</v>
      </c>
      <c r="V60" s="116">
        <v>98</v>
      </c>
      <c r="W60" s="119">
        <v>2406</v>
      </c>
      <c r="X60" s="116">
        <v>2622</v>
      </c>
      <c r="Y60" s="116">
        <v>83</v>
      </c>
      <c r="Z60" s="119">
        <v>2705</v>
      </c>
      <c r="AA60" s="116">
        <v>2275</v>
      </c>
      <c r="AB60" s="116">
        <v>83</v>
      </c>
      <c r="AC60" s="119">
        <v>2358</v>
      </c>
      <c r="AD60" s="116">
        <v>2591</v>
      </c>
      <c r="AE60" s="116">
        <v>89</v>
      </c>
      <c r="AF60" s="119">
        <v>2680</v>
      </c>
      <c r="AG60" s="116">
        <v>2860</v>
      </c>
      <c r="AH60" s="116">
        <v>94</v>
      </c>
      <c r="AI60" s="119">
        <v>2954</v>
      </c>
      <c r="AJ60" s="116">
        <v>2179</v>
      </c>
      <c r="AK60" s="116">
        <v>74</v>
      </c>
      <c r="AL60" s="119">
        <v>2253</v>
      </c>
    </row>
    <row r="61" spans="1:38" s="26" customFormat="1" ht="14.4" customHeight="1" x14ac:dyDescent="0.25">
      <c r="A61" s="129" t="s">
        <v>216</v>
      </c>
      <c r="B61" s="26" t="s">
        <v>217</v>
      </c>
      <c r="C61" s="116">
        <v>16</v>
      </c>
      <c r="D61" s="116">
        <v>1</v>
      </c>
      <c r="E61" s="119">
        <v>17</v>
      </c>
      <c r="F61" s="116">
        <v>133</v>
      </c>
      <c r="G61" s="116">
        <v>7</v>
      </c>
      <c r="H61" s="119">
        <v>140</v>
      </c>
      <c r="I61" s="116">
        <v>109</v>
      </c>
      <c r="J61" s="116">
        <v>20</v>
      </c>
      <c r="K61" s="119">
        <v>129</v>
      </c>
      <c r="L61" s="116">
        <v>229</v>
      </c>
      <c r="M61" s="116">
        <v>24</v>
      </c>
      <c r="N61" s="119">
        <v>253</v>
      </c>
      <c r="O61" s="116">
        <v>327</v>
      </c>
      <c r="P61" s="116">
        <v>41</v>
      </c>
      <c r="Q61" s="119">
        <v>368</v>
      </c>
      <c r="R61" s="116">
        <v>236</v>
      </c>
      <c r="S61" s="116">
        <v>29</v>
      </c>
      <c r="T61" s="119">
        <v>265</v>
      </c>
      <c r="U61" s="116">
        <v>223</v>
      </c>
      <c r="V61" s="116">
        <v>42</v>
      </c>
      <c r="W61" s="119">
        <v>265</v>
      </c>
      <c r="X61" s="116">
        <v>263</v>
      </c>
      <c r="Y61" s="116">
        <v>66</v>
      </c>
      <c r="Z61" s="119">
        <v>329</v>
      </c>
      <c r="AA61" s="116">
        <v>199</v>
      </c>
      <c r="AB61" s="116">
        <v>37</v>
      </c>
      <c r="AC61" s="119">
        <v>236</v>
      </c>
      <c r="AD61" s="116">
        <v>230</v>
      </c>
      <c r="AE61" s="116">
        <v>45</v>
      </c>
      <c r="AF61" s="119">
        <v>275</v>
      </c>
      <c r="AG61" s="116">
        <v>226</v>
      </c>
      <c r="AH61" s="116">
        <v>57</v>
      </c>
      <c r="AI61" s="119">
        <v>283</v>
      </c>
      <c r="AJ61" s="116">
        <v>169</v>
      </c>
      <c r="AK61" s="116">
        <v>42</v>
      </c>
      <c r="AL61" s="119">
        <v>211</v>
      </c>
    </row>
    <row r="62" spans="1:38" s="26" customFormat="1" ht="14.4" customHeight="1" x14ac:dyDescent="0.25">
      <c r="A62" s="129" t="s">
        <v>218</v>
      </c>
      <c r="B62" s="26" t="s">
        <v>219</v>
      </c>
      <c r="C62" s="116" t="s">
        <v>176</v>
      </c>
      <c r="D62" s="116" t="s">
        <v>176</v>
      </c>
      <c r="E62" s="119" t="s">
        <v>176</v>
      </c>
      <c r="F62" s="116" t="s">
        <v>176</v>
      </c>
      <c r="G62" s="116" t="s">
        <v>176</v>
      </c>
      <c r="H62" s="119" t="s">
        <v>176</v>
      </c>
      <c r="I62" s="116" t="s">
        <v>176</v>
      </c>
      <c r="J62" s="116" t="s">
        <v>176</v>
      </c>
      <c r="K62" s="119" t="s">
        <v>176</v>
      </c>
      <c r="L62" s="116" t="s">
        <v>176</v>
      </c>
      <c r="M62" s="116" t="s">
        <v>176</v>
      </c>
      <c r="N62" s="119" t="s">
        <v>176</v>
      </c>
      <c r="O62" s="116" t="s">
        <v>176</v>
      </c>
      <c r="P62" s="116" t="s">
        <v>176</v>
      </c>
      <c r="Q62" s="119" t="s">
        <v>176</v>
      </c>
      <c r="R62" s="116">
        <v>3</v>
      </c>
      <c r="S62" s="116" t="s">
        <v>176</v>
      </c>
      <c r="T62" s="119">
        <v>3</v>
      </c>
      <c r="U62" s="116">
        <v>25</v>
      </c>
      <c r="V62" s="116">
        <v>12</v>
      </c>
      <c r="W62" s="119">
        <v>37</v>
      </c>
      <c r="X62" s="116">
        <v>53</v>
      </c>
      <c r="Y62" s="116">
        <v>27</v>
      </c>
      <c r="Z62" s="119">
        <v>80</v>
      </c>
      <c r="AA62" s="116">
        <v>39</v>
      </c>
      <c r="AB62" s="116">
        <v>8</v>
      </c>
      <c r="AC62" s="119">
        <v>47</v>
      </c>
      <c r="AD62" s="116">
        <v>66</v>
      </c>
      <c r="AE62" s="116">
        <v>7</v>
      </c>
      <c r="AF62" s="119">
        <v>73</v>
      </c>
      <c r="AG62" s="116">
        <v>79</v>
      </c>
      <c r="AH62" s="116">
        <v>10</v>
      </c>
      <c r="AI62" s="119">
        <v>89</v>
      </c>
      <c r="AJ62" s="116">
        <v>50</v>
      </c>
      <c r="AK62" s="116">
        <v>20</v>
      </c>
      <c r="AL62" s="119">
        <v>70</v>
      </c>
    </row>
    <row r="63" spans="1:38" s="26" customFormat="1" ht="14.4" customHeight="1" x14ac:dyDescent="0.25">
      <c r="A63" s="128" t="s">
        <v>220</v>
      </c>
      <c r="B63" s="112"/>
      <c r="C63" s="137"/>
      <c r="D63" s="138"/>
      <c r="E63" s="139"/>
      <c r="F63" s="137"/>
      <c r="G63" s="138"/>
      <c r="H63" s="139"/>
      <c r="I63" s="137"/>
      <c r="J63" s="138"/>
      <c r="K63" s="139"/>
      <c r="L63" s="137"/>
      <c r="M63" s="138"/>
      <c r="N63" s="139"/>
      <c r="O63" s="137"/>
      <c r="P63" s="138"/>
      <c r="Q63" s="139"/>
      <c r="R63" s="137"/>
      <c r="S63" s="138"/>
      <c r="T63" s="139"/>
      <c r="U63" s="137"/>
      <c r="V63" s="138"/>
      <c r="W63" s="139"/>
      <c r="X63" s="137"/>
      <c r="Y63" s="138"/>
      <c r="Z63" s="139"/>
      <c r="AA63" s="137"/>
      <c r="AB63" s="138"/>
      <c r="AC63" s="139"/>
      <c r="AD63" s="137"/>
      <c r="AE63" s="138"/>
      <c r="AF63" s="139"/>
      <c r="AG63" s="137"/>
      <c r="AH63" s="138"/>
      <c r="AI63" s="139"/>
      <c r="AJ63" s="137"/>
      <c r="AK63" s="138"/>
      <c r="AL63" s="139"/>
    </row>
    <row r="64" spans="1:38" s="26" customFormat="1" ht="14.4" customHeight="1" x14ac:dyDescent="0.25">
      <c r="A64" s="129" t="s">
        <v>221</v>
      </c>
      <c r="B64" s="26" t="s">
        <v>222</v>
      </c>
      <c r="C64" s="116">
        <v>20</v>
      </c>
      <c r="D64" s="116">
        <v>4</v>
      </c>
      <c r="E64" s="119">
        <v>24</v>
      </c>
      <c r="F64" s="116">
        <v>151</v>
      </c>
      <c r="G64" s="116">
        <v>154</v>
      </c>
      <c r="H64" s="119">
        <v>305</v>
      </c>
      <c r="I64" s="116">
        <v>162</v>
      </c>
      <c r="J64" s="116">
        <v>157</v>
      </c>
      <c r="K64" s="119">
        <v>319</v>
      </c>
      <c r="L64" s="116">
        <v>350</v>
      </c>
      <c r="M64" s="116">
        <v>315</v>
      </c>
      <c r="N64" s="119">
        <v>665</v>
      </c>
      <c r="O64" s="116">
        <v>445</v>
      </c>
      <c r="P64" s="116">
        <v>327</v>
      </c>
      <c r="Q64" s="119">
        <v>772</v>
      </c>
      <c r="R64" s="116">
        <v>354</v>
      </c>
      <c r="S64" s="116">
        <v>416</v>
      </c>
      <c r="T64" s="119">
        <v>770</v>
      </c>
      <c r="U64" s="116">
        <v>460</v>
      </c>
      <c r="V64" s="116">
        <v>427</v>
      </c>
      <c r="W64" s="119">
        <v>887</v>
      </c>
      <c r="X64" s="116">
        <v>438</v>
      </c>
      <c r="Y64" s="116">
        <v>553</v>
      </c>
      <c r="Z64" s="119">
        <v>991</v>
      </c>
      <c r="AA64" s="116">
        <v>388</v>
      </c>
      <c r="AB64" s="116">
        <v>518</v>
      </c>
      <c r="AC64" s="119">
        <v>906</v>
      </c>
      <c r="AD64" s="116">
        <v>425</v>
      </c>
      <c r="AE64" s="116">
        <v>472</v>
      </c>
      <c r="AF64" s="119">
        <v>897</v>
      </c>
      <c r="AG64" s="116">
        <v>498</v>
      </c>
      <c r="AH64" s="116">
        <v>564</v>
      </c>
      <c r="AI64" s="119">
        <v>1062</v>
      </c>
      <c r="AJ64" s="116">
        <v>413</v>
      </c>
      <c r="AK64" s="116">
        <v>504</v>
      </c>
      <c r="AL64" s="119">
        <v>917</v>
      </c>
    </row>
    <row r="65" spans="1:38" s="26" customFormat="1" ht="14.4" customHeight="1" x14ac:dyDescent="0.25">
      <c r="A65" s="129" t="s">
        <v>223</v>
      </c>
      <c r="B65" s="26" t="s">
        <v>224</v>
      </c>
      <c r="C65" s="116">
        <v>14</v>
      </c>
      <c r="D65" s="116">
        <v>3</v>
      </c>
      <c r="E65" s="119">
        <v>17</v>
      </c>
      <c r="F65" s="116">
        <v>135</v>
      </c>
      <c r="G65" s="116">
        <v>96</v>
      </c>
      <c r="H65" s="119">
        <v>231</v>
      </c>
      <c r="I65" s="116">
        <v>146</v>
      </c>
      <c r="J65" s="116">
        <v>109</v>
      </c>
      <c r="K65" s="119">
        <v>255</v>
      </c>
      <c r="L65" s="116">
        <v>312</v>
      </c>
      <c r="M65" s="116">
        <v>248</v>
      </c>
      <c r="N65" s="119">
        <v>560</v>
      </c>
      <c r="O65" s="116">
        <v>402</v>
      </c>
      <c r="P65" s="116">
        <v>353</v>
      </c>
      <c r="Q65" s="119">
        <v>755</v>
      </c>
      <c r="R65" s="116">
        <v>343</v>
      </c>
      <c r="S65" s="116">
        <v>414</v>
      </c>
      <c r="T65" s="119">
        <v>757</v>
      </c>
      <c r="U65" s="116">
        <v>391</v>
      </c>
      <c r="V65" s="116">
        <v>512</v>
      </c>
      <c r="W65" s="119">
        <v>903</v>
      </c>
      <c r="X65" s="116">
        <v>423</v>
      </c>
      <c r="Y65" s="116">
        <v>698</v>
      </c>
      <c r="Z65" s="119">
        <v>1121</v>
      </c>
      <c r="AA65" s="116">
        <v>354</v>
      </c>
      <c r="AB65" s="116">
        <v>693</v>
      </c>
      <c r="AC65" s="119">
        <v>1047</v>
      </c>
      <c r="AD65" s="116">
        <v>408</v>
      </c>
      <c r="AE65" s="116">
        <v>601</v>
      </c>
      <c r="AF65" s="119">
        <v>1009</v>
      </c>
      <c r="AG65" s="116">
        <v>530</v>
      </c>
      <c r="AH65" s="116">
        <v>783</v>
      </c>
      <c r="AI65" s="119">
        <v>1313</v>
      </c>
      <c r="AJ65" s="116">
        <v>385</v>
      </c>
      <c r="AK65" s="116">
        <v>733</v>
      </c>
      <c r="AL65" s="119">
        <v>1118</v>
      </c>
    </row>
    <row r="66" spans="1:38" s="26" customFormat="1" ht="14.4" customHeight="1" x14ac:dyDescent="0.25">
      <c r="A66" s="128" t="s">
        <v>225</v>
      </c>
      <c r="B66" s="112"/>
      <c r="C66" s="137"/>
      <c r="D66" s="138"/>
      <c r="E66" s="139"/>
      <c r="F66" s="137"/>
      <c r="G66" s="138"/>
      <c r="H66" s="139"/>
      <c r="I66" s="137"/>
      <c r="J66" s="138"/>
      <c r="K66" s="139"/>
      <c r="L66" s="137"/>
      <c r="M66" s="138"/>
      <c r="N66" s="139"/>
      <c r="O66" s="137"/>
      <c r="P66" s="138"/>
      <c r="Q66" s="139"/>
      <c r="R66" s="137"/>
      <c r="S66" s="138"/>
      <c r="T66" s="139"/>
      <c r="U66" s="137"/>
      <c r="V66" s="138"/>
      <c r="W66" s="139"/>
      <c r="X66" s="137"/>
      <c r="Y66" s="138"/>
      <c r="Z66" s="139"/>
      <c r="AA66" s="137"/>
      <c r="AB66" s="138"/>
      <c r="AC66" s="139"/>
      <c r="AD66" s="137"/>
      <c r="AE66" s="138"/>
      <c r="AF66" s="139"/>
      <c r="AG66" s="137"/>
      <c r="AH66" s="138"/>
      <c r="AI66" s="139"/>
      <c r="AJ66" s="137"/>
      <c r="AK66" s="138"/>
      <c r="AL66" s="139"/>
    </row>
    <row r="67" spans="1:38" s="26" customFormat="1" ht="14.4" customHeight="1" x14ac:dyDescent="0.25">
      <c r="A67" s="129" t="s">
        <v>226</v>
      </c>
      <c r="B67" s="26" t="s">
        <v>227</v>
      </c>
      <c r="C67" s="116">
        <v>128</v>
      </c>
      <c r="D67" s="116" t="s">
        <v>176</v>
      </c>
      <c r="E67" s="119">
        <v>128</v>
      </c>
      <c r="F67" s="116">
        <v>5515</v>
      </c>
      <c r="G67" s="116">
        <v>65</v>
      </c>
      <c r="H67" s="119">
        <v>5580</v>
      </c>
      <c r="I67" s="116">
        <v>11466</v>
      </c>
      <c r="J67" s="116">
        <v>129</v>
      </c>
      <c r="K67" s="119">
        <v>11595</v>
      </c>
      <c r="L67" s="116">
        <v>18028</v>
      </c>
      <c r="M67" s="116">
        <v>278</v>
      </c>
      <c r="N67" s="119">
        <v>18306</v>
      </c>
      <c r="O67" s="116">
        <v>27999</v>
      </c>
      <c r="P67" s="116">
        <v>610</v>
      </c>
      <c r="Q67" s="119">
        <v>28609</v>
      </c>
      <c r="R67" s="116">
        <v>34333</v>
      </c>
      <c r="S67" s="116">
        <v>821</v>
      </c>
      <c r="T67" s="119">
        <v>35154</v>
      </c>
      <c r="U67" s="116">
        <v>38440</v>
      </c>
      <c r="V67" s="116">
        <v>984</v>
      </c>
      <c r="W67" s="119">
        <v>39424</v>
      </c>
      <c r="X67" s="116">
        <v>45469</v>
      </c>
      <c r="Y67" s="116">
        <v>1624</v>
      </c>
      <c r="Z67" s="119">
        <v>47093</v>
      </c>
      <c r="AA67" s="116">
        <v>39042</v>
      </c>
      <c r="AB67" s="116">
        <v>1420</v>
      </c>
      <c r="AC67" s="119">
        <v>40462</v>
      </c>
      <c r="AD67" s="116">
        <v>43014</v>
      </c>
      <c r="AE67" s="116">
        <v>1026</v>
      </c>
      <c r="AF67" s="119">
        <v>44040</v>
      </c>
      <c r="AG67" s="116">
        <v>47895</v>
      </c>
      <c r="AH67" s="116">
        <v>1617</v>
      </c>
      <c r="AI67" s="119">
        <v>49512</v>
      </c>
      <c r="AJ67" s="116">
        <v>39379</v>
      </c>
      <c r="AK67" s="116">
        <v>1429</v>
      </c>
      <c r="AL67" s="119">
        <v>40808</v>
      </c>
    </row>
    <row r="68" spans="1:38" s="26" customFormat="1" ht="14.4" customHeight="1" x14ac:dyDescent="0.25">
      <c r="A68" s="129" t="s">
        <v>228</v>
      </c>
      <c r="B68" s="26" t="s">
        <v>229</v>
      </c>
      <c r="C68" s="116">
        <v>1</v>
      </c>
      <c r="D68" s="116" t="s">
        <v>176</v>
      </c>
      <c r="E68" s="119">
        <v>1</v>
      </c>
      <c r="F68" s="116">
        <v>49</v>
      </c>
      <c r="G68" s="116" t="s">
        <v>176</v>
      </c>
      <c r="H68" s="119">
        <v>49</v>
      </c>
      <c r="I68" s="116">
        <v>139</v>
      </c>
      <c r="J68" s="116" t="s">
        <v>176</v>
      </c>
      <c r="K68" s="119">
        <v>139</v>
      </c>
      <c r="L68" s="116">
        <v>538</v>
      </c>
      <c r="M68" s="116" t="s">
        <v>176</v>
      </c>
      <c r="N68" s="119">
        <v>538</v>
      </c>
      <c r="O68" s="116">
        <v>545</v>
      </c>
      <c r="P68" s="116">
        <v>28</v>
      </c>
      <c r="Q68" s="119">
        <v>573</v>
      </c>
      <c r="R68" s="116">
        <v>530</v>
      </c>
      <c r="S68" s="116">
        <v>27</v>
      </c>
      <c r="T68" s="119">
        <v>557</v>
      </c>
      <c r="U68" s="116">
        <v>589</v>
      </c>
      <c r="V68" s="116">
        <v>19</v>
      </c>
      <c r="W68" s="119">
        <v>608</v>
      </c>
      <c r="X68" s="116">
        <v>781</v>
      </c>
      <c r="Y68" s="116">
        <v>7</v>
      </c>
      <c r="Z68" s="119">
        <v>788</v>
      </c>
      <c r="AA68" s="116">
        <v>689</v>
      </c>
      <c r="AB68" s="116">
        <v>8</v>
      </c>
      <c r="AC68" s="119">
        <v>697</v>
      </c>
      <c r="AD68" s="116">
        <v>964</v>
      </c>
      <c r="AE68" s="116">
        <v>2</v>
      </c>
      <c r="AF68" s="119">
        <v>966</v>
      </c>
      <c r="AG68" s="116">
        <v>1066</v>
      </c>
      <c r="AH68" s="116" t="s">
        <v>176</v>
      </c>
      <c r="AI68" s="119">
        <v>1066</v>
      </c>
      <c r="AJ68" s="116">
        <v>690</v>
      </c>
      <c r="AK68" s="116">
        <v>10</v>
      </c>
      <c r="AL68" s="119">
        <v>700</v>
      </c>
    </row>
    <row r="69" spans="1:38" s="26" customFormat="1" ht="14.4" customHeight="1" x14ac:dyDescent="0.25">
      <c r="A69" s="129" t="s">
        <v>230</v>
      </c>
      <c r="B69" s="26" t="s">
        <v>231</v>
      </c>
      <c r="C69" s="116" t="s">
        <v>176</v>
      </c>
      <c r="D69" s="175" t="s">
        <v>176</v>
      </c>
      <c r="E69" s="119" t="s">
        <v>176</v>
      </c>
      <c r="F69" s="116" t="s">
        <v>176</v>
      </c>
      <c r="G69" s="175" t="s">
        <v>176</v>
      </c>
      <c r="H69" s="119" t="s">
        <v>176</v>
      </c>
      <c r="I69" s="116">
        <v>18</v>
      </c>
      <c r="J69" s="175" t="s">
        <v>176</v>
      </c>
      <c r="K69" s="119">
        <v>18</v>
      </c>
      <c r="L69" s="116">
        <v>6</v>
      </c>
      <c r="M69" s="175" t="s">
        <v>176</v>
      </c>
      <c r="N69" s="119">
        <v>6</v>
      </c>
      <c r="O69" s="116">
        <v>30</v>
      </c>
      <c r="P69" s="175" t="s">
        <v>176</v>
      </c>
      <c r="Q69" s="119">
        <v>30</v>
      </c>
      <c r="R69" s="116">
        <v>75</v>
      </c>
      <c r="S69" s="175" t="s">
        <v>176</v>
      </c>
      <c r="T69" s="119">
        <v>75</v>
      </c>
      <c r="U69" s="116">
        <v>120</v>
      </c>
      <c r="V69" s="175" t="s">
        <v>176</v>
      </c>
      <c r="W69" s="119">
        <v>120</v>
      </c>
      <c r="X69" s="116">
        <v>142</v>
      </c>
      <c r="Y69" s="175" t="s">
        <v>176</v>
      </c>
      <c r="Z69" s="119">
        <v>142</v>
      </c>
      <c r="AA69" s="116">
        <v>102</v>
      </c>
      <c r="AB69" s="175" t="s">
        <v>176</v>
      </c>
      <c r="AC69" s="119">
        <v>102</v>
      </c>
      <c r="AD69" s="116">
        <v>106</v>
      </c>
      <c r="AE69" s="175" t="s">
        <v>176</v>
      </c>
      <c r="AF69" s="119">
        <v>106</v>
      </c>
      <c r="AG69" s="116">
        <v>153</v>
      </c>
      <c r="AH69" s="175">
        <v>8</v>
      </c>
      <c r="AI69" s="119">
        <v>161</v>
      </c>
      <c r="AJ69" s="116">
        <v>107</v>
      </c>
      <c r="AK69" s="175" t="s">
        <v>176</v>
      </c>
      <c r="AL69" s="119">
        <v>107</v>
      </c>
    </row>
    <row r="70" spans="1:38" s="26" customFormat="1" ht="14.4" customHeight="1" x14ac:dyDescent="0.25">
      <c r="A70" s="129" t="s">
        <v>232</v>
      </c>
      <c r="B70" s="26" t="s">
        <v>233</v>
      </c>
      <c r="C70" s="116">
        <v>7</v>
      </c>
      <c r="D70" s="116" t="s">
        <v>176</v>
      </c>
      <c r="E70" s="119">
        <v>7</v>
      </c>
      <c r="F70" s="116">
        <v>403</v>
      </c>
      <c r="G70" s="116">
        <v>6</v>
      </c>
      <c r="H70" s="119">
        <v>409</v>
      </c>
      <c r="I70" s="116">
        <v>971</v>
      </c>
      <c r="J70" s="116">
        <v>12</v>
      </c>
      <c r="K70" s="119">
        <v>983</v>
      </c>
      <c r="L70" s="116">
        <v>1488</v>
      </c>
      <c r="M70" s="116">
        <v>27</v>
      </c>
      <c r="N70" s="119">
        <v>1515</v>
      </c>
      <c r="O70" s="116">
        <v>2219</v>
      </c>
      <c r="P70" s="116">
        <v>96</v>
      </c>
      <c r="Q70" s="119">
        <v>2315</v>
      </c>
      <c r="R70" s="116">
        <v>2507</v>
      </c>
      <c r="S70" s="116">
        <v>130</v>
      </c>
      <c r="T70" s="119">
        <v>2637</v>
      </c>
      <c r="U70" s="116">
        <v>2880</v>
      </c>
      <c r="V70" s="116">
        <v>124</v>
      </c>
      <c r="W70" s="119">
        <v>3004</v>
      </c>
      <c r="X70" s="116">
        <v>3193</v>
      </c>
      <c r="Y70" s="116">
        <v>181</v>
      </c>
      <c r="Z70" s="119">
        <v>3374</v>
      </c>
      <c r="AA70" s="116">
        <v>2936</v>
      </c>
      <c r="AB70" s="116">
        <v>161</v>
      </c>
      <c r="AC70" s="119">
        <v>3097</v>
      </c>
      <c r="AD70" s="116">
        <v>3058</v>
      </c>
      <c r="AE70" s="116">
        <v>157</v>
      </c>
      <c r="AF70" s="119">
        <v>3215</v>
      </c>
      <c r="AG70" s="116">
        <v>3549</v>
      </c>
      <c r="AH70" s="116">
        <v>206</v>
      </c>
      <c r="AI70" s="119">
        <v>3755</v>
      </c>
      <c r="AJ70" s="116">
        <v>2893</v>
      </c>
      <c r="AK70" s="116">
        <v>148</v>
      </c>
      <c r="AL70" s="119">
        <v>3041</v>
      </c>
    </row>
    <row r="71" spans="1:38" s="26" customFormat="1" ht="14.4" customHeight="1" x14ac:dyDescent="0.25">
      <c r="A71" s="129" t="s">
        <v>234</v>
      </c>
      <c r="B71" s="26" t="s">
        <v>235</v>
      </c>
      <c r="C71" s="116" t="s">
        <v>176</v>
      </c>
      <c r="D71" s="116" t="s">
        <v>176</v>
      </c>
      <c r="E71" s="119" t="s">
        <v>176</v>
      </c>
      <c r="F71" s="116">
        <v>13</v>
      </c>
      <c r="G71" s="116" t="s">
        <v>176</v>
      </c>
      <c r="H71" s="119">
        <v>13</v>
      </c>
      <c r="I71" s="116">
        <v>12</v>
      </c>
      <c r="J71" s="116" t="s">
        <v>176</v>
      </c>
      <c r="K71" s="119">
        <v>12</v>
      </c>
      <c r="L71" s="116">
        <v>51</v>
      </c>
      <c r="M71" s="116">
        <v>2</v>
      </c>
      <c r="N71" s="119">
        <v>53</v>
      </c>
      <c r="O71" s="116">
        <v>47</v>
      </c>
      <c r="P71" s="116" t="s">
        <v>176</v>
      </c>
      <c r="Q71" s="119">
        <v>47</v>
      </c>
      <c r="R71" s="116">
        <v>69</v>
      </c>
      <c r="S71" s="116" t="s">
        <v>176</v>
      </c>
      <c r="T71" s="119">
        <v>69</v>
      </c>
      <c r="U71" s="116">
        <v>73</v>
      </c>
      <c r="V71" s="116" t="s">
        <v>176</v>
      </c>
      <c r="W71" s="119">
        <v>73</v>
      </c>
      <c r="X71" s="116">
        <v>106</v>
      </c>
      <c r="Y71" s="116">
        <v>4</v>
      </c>
      <c r="Z71" s="119">
        <v>110</v>
      </c>
      <c r="AA71" s="116">
        <v>91</v>
      </c>
      <c r="AB71" s="116">
        <v>1</v>
      </c>
      <c r="AC71" s="119">
        <v>92</v>
      </c>
      <c r="AD71" s="116">
        <v>122</v>
      </c>
      <c r="AE71" s="116">
        <v>3</v>
      </c>
      <c r="AF71" s="119">
        <v>125</v>
      </c>
      <c r="AG71" s="116">
        <v>115</v>
      </c>
      <c r="AH71" s="116" t="s">
        <v>176</v>
      </c>
      <c r="AI71" s="119">
        <v>115</v>
      </c>
      <c r="AJ71" s="116">
        <v>75</v>
      </c>
      <c r="AK71" s="116">
        <v>6</v>
      </c>
      <c r="AL71" s="119">
        <v>81</v>
      </c>
    </row>
    <row r="72" spans="1:38" s="26" customFormat="1" ht="14.4" customHeight="1" x14ac:dyDescent="0.25">
      <c r="A72" s="129" t="s">
        <v>236</v>
      </c>
      <c r="B72" s="26" t="s">
        <v>237</v>
      </c>
      <c r="C72" s="116" t="s">
        <v>176</v>
      </c>
      <c r="D72" s="175" t="s">
        <v>176</v>
      </c>
      <c r="E72" s="119" t="s">
        <v>176</v>
      </c>
      <c r="F72" s="116" t="s">
        <v>176</v>
      </c>
      <c r="G72" s="175" t="s">
        <v>176</v>
      </c>
      <c r="H72" s="119" t="s">
        <v>176</v>
      </c>
      <c r="I72" s="116">
        <v>2</v>
      </c>
      <c r="J72" s="175" t="s">
        <v>176</v>
      </c>
      <c r="K72" s="119">
        <v>2</v>
      </c>
      <c r="L72" s="116">
        <v>1</v>
      </c>
      <c r="M72" s="175" t="s">
        <v>176</v>
      </c>
      <c r="N72" s="119">
        <v>1</v>
      </c>
      <c r="O72" s="116">
        <v>5</v>
      </c>
      <c r="P72" s="175">
        <v>1</v>
      </c>
      <c r="Q72" s="119">
        <v>6</v>
      </c>
      <c r="R72" s="116">
        <v>2</v>
      </c>
      <c r="S72" s="175" t="s">
        <v>176</v>
      </c>
      <c r="T72" s="119">
        <v>2</v>
      </c>
      <c r="U72" s="116" t="s">
        <v>176</v>
      </c>
      <c r="V72" s="175" t="s">
        <v>176</v>
      </c>
      <c r="W72" s="119" t="s">
        <v>176</v>
      </c>
      <c r="X72" s="116">
        <v>5</v>
      </c>
      <c r="Y72" s="175" t="s">
        <v>176</v>
      </c>
      <c r="Z72" s="119">
        <v>5</v>
      </c>
      <c r="AA72" s="116">
        <v>13</v>
      </c>
      <c r="AB72" s="175" t="s">
        <v>176</v>
      </c>
      <c r="AC72" s="119">
        <v>13</v>
      </c>
      <c r="AD72" s="116">
        <v>16</v>
      </c>
      <c r="AE72" s="175" t="s">
        <v>176</v>
      </c>
      <c r="AF72" s="119">
        <v>16</v>
      </c>
      <c r="AG72" s="116">
        <v>21</v>
      </c>
      <c r="AH72" s="175">
        <v>1</v>
      </c>
      <c r="AI72" s="119">
        <v>22</v>
      </c>
      <c r="AJ72" s="116">
        <v>16</v>
      </c>
      <c r="AK72" s="175" t="s">
        <v>176</v>
      </c>
      <c r="AL72" s="119">
        <v>16</v>
      </c>
    </row>
    <row r="73" spans="1:38" s="26" customFormat="1" ht="14.4" customHeight="1" x14ac:dyDescent="0.25">
      <c r="A73" s="129" t="s">
        <v>238</v>
      </c>
      <c r="B73" s="26" t="s">
        <v>239</v>
      </c>
      <c r="C73" s="116">
        <v>3</v>
      </c>
      <c r="D73" s="116" t="s">
        <v>176</v>
      </c>
      <c r="E73" s="119">
        <v>3</v>
      </c>
      <c r="F73" s="116">
        <v>134</v>
      </c>
      <c r="G73" s="116" t="s">
        <v>176</v>
      </c>
      <c r="H73" s="119">
        <v>134</v>
      </c>
      <c r="I73" s="116">
        <v>396</v>
      </c>
      <c r="J73" s="116" t="s">
        <v>176</v>
      </c>
      <c r="K73" s="119">
        <v>396</v>
      </c>
      <c r="L73" s="116">
        <v>707</v>
      </c>
      <c r="M73" s="116" t="s">
        <v>176</v>
      </c>
      <c r="N73" s="119">
        <v>707</v>
      </c>
      <c r="O73" s="116">
        <v>1099</v>
      </c>
      <c r="P73" s="116">
        <v>10</v>
      </c>
      <c r="Q73" s="119">
        <v>1109</v>
      </c>
      <c r="R73" s="116">
        <v>1140</v>
      </c>
      <c r="S73" s="116">
        <v>25</v>
      </c>
      <c r="T73" s="119">
        <v>1165</v>
      </c>
      <c r="U73" s="116">
        <v>1694</v>
      </c>
      <c r="V73" s="116">
        <v>44</v>
      </c>
      <c r="W73" s="119">
        <v>1738</v>
      </c>
      <c r="X73" s="116">
        <v>1940</v>
      </c>
      <c r="Y73" s="116">
        <v>93</v>
      </c>
      <c r="Z73" s="119">
        <v>2033</v>
      </c>
      <c r="AA73" s="116">
        <v>1853</v>
      </c>
      <c r="AB73" s="116">
        <v>77</v>
      </c>
      <c r="AC73" s="119">
        <v>1930</v>
      </c>
      <c r="AD73" s="116">
        <v>2041</v>
      </c>
      <c r="AE73" s="116">
        <v>95</v>
      </c>
      <c r="AF73" s="119">
        <v>2136</v>
      </c>
      <c r="AG73" s="116">
        <v>2241</v>
      </c>
      <c r="AH73" s="116">
        <v>104</v>
      </c>
      <c r="AI73" s="119">
        <v>2345</v>
      </c>
      <c r="AJ73" s="116">
        <v>1678</v>
      </c>
      <c r="AK73" s="116">
        <v>95</v>
      </c>
      <c r="AL73" s="119">
        <v>1773</v>
      </c>
    </row>
    <row r="74" spans="1:38" s="26" customFormat="1" ht="14.4" customHeight="1" x14ac:dyDescent="0.25">
      <c r="A74" s="129" t="s">
        <v>240</v>
      </c>
      <c r="B74" s="26" t="s">
        <v>241</v>
      </c>
      <c r="C74" s="116" t="s">
        <v>176</v>
      </c>
      <c r="D74" s="175" t="s">
        <v>176</v>
      </c>
      <c r="E74" s="119" t="s">
        <v>176</v>
      </c>
      <c r="F74" s="116" t="s">
        <v>176</v>
      </c>
      <c r="G74" s="175" t="s">
        <v>176</v>
      </c>
      <c r="H74" s="119" t="s">
        <v>176</v>
      </c>
      <c r="I74" s="116" t="s">
        <v>176</v>
      </c>
      <c r="J74" s="175" t="s">
        <v>176</v>
      </c>
      <c r="K74" s="119" t="s">
        <v>176</v>
      </c>
      <c r="L74" s="116">
        <v>5</v>
      </c>
      <c r="M74" s="175" t="s">
        <v>176</v>
      </c>
      <c r="N74" s="119">
        <v>5</v>
      </c>
      <c r="O74" s="116" t="s">
        <v>176</v>
      </c>
      <c r="P74" s="175" t="s">
        <v>176</v>
      </c>
      <c r="Q74" s="119" t="s">
        <v>176</v>
      </c>
      <c r="R74" s="116" t="s">
        <v>176</v>
      </c>
      <c r="S74" s="175">
        <v>7</v>
      </c>
      <c r="T74" s="119">
        <v>7</v>
      </c>
      <c r="U74" s="116">
        <v>28</v>
      </c>
      <c r="V74" s="175" t="s">
        <v>176</v>
      </c>
      <c r="W74" s="119">
        <v>28</v>
      </c>
      <c r="X74" s="116">
        <v>11</v>
      </c>
      <c r="Y74" s="175" t="s">
        <v>176</v>
      </c>
      <c r="Z74" s="119">
        <v>11</v>
      </c>
      <c r="AA74" s="116">
        <v>2</v>
      </c>
      <c r="AB74" s="175" t="s">
        <v>176</v>
      </c>
      <c r="AC74" s="119">
        <v>2</v>
      </c>
      <c r="AD74" s="116">
        <v>5</v>
      </c>
      <c r="AE74" s="175" t="s">
        <v>176</v>
      </c>
      <c r="AF74" s="119">
        <v>5</v>
      </c>
      <c r="AG74" s="116">
        <v>36</v>
      </c>
      <c r="AH74" s="175" t="s">
        <v>176</v>
      </c>
      <c r="AI74" s="119">
        <v>36</v>
      </c>
      <c r="AJ74" s="116">
        <v>33</v>
      </c>
      <c r="AK74" s="175" t="s">
        <v>176</v>
      </c>
      <c r="AL74" s="119">
        <v>33</v>
      </c>
    </row>
    <row r="75" spans="1:38" s="26" customFormat="1" ht="14.4" customHeight="1" x14ac:dyDescent="0.25">
      <c r="A75" s="129" t="s">
        <v>242</v>
      </c>
      <c r="B75" s="26" t="s">
        <v>243</v>
      </c>
      <c r="C75" s="116" t="s">
        <v>176</v>
      </c>
      <c r="D75" s="175" t="s">
        <v>176</v>
      </c>
      <c r="E75" s="119" t="s">
        <v>176</v>
      </c>
      <c r="F75" s="116" t="s">
        <v>176</v>
      </c>
      <c r="G75" s="175" t="s">
        <v>176</v>
      </c>
      <c r="H75" s="119" t="s">
        <v>176</v>
      </c>
      <c r="I75" s="116" t="s">
        <v>176</v>
      </c>
      <c r="J75" s="175" t="s">
        <v>176</v>
      </c>
      <c r="K75" s="119" t="s">
        <v>176</v>
      </c>
      <c r="L75" s="116" t="s">
        <v>176</v>
      </c>
      <c r="M75" s="175" t="s">
        <v>176</v>
      </c>
      <c r="N75" s="119" t="s">
        <v>176</v>
      </c>
      <c r="O75" s="116" t="s">
        <v>176</v>
      </c>
      <c r="P75" s="175" t="s">
        <v>176</v>
      </c>
      <c r="Q75" s="119" t="s">
        <v>176</v>
      </c>
      <c r="R75" s="116" t="s">
        <v>176</v>
      </c>
      <c r="S75" s="175" t="s">
        <v>176</v>
      </c>
      <c r="T75" s="119" t="s">
        <v>176</v>
      </c>
      <c r="U75" s="116" t="s">
        <v>176</v>
      </c>
      <c r="V75" s="175" t="s">
        <v>176</v>
      </c>
      <c r="W75" s="119" t="s">
        <v>176</v>
      </c>
      <c r="X75" s="116">
        <v>5</v>
      </c>
      <c r="Y75" s="175" t="s">
        <v>176</v>
      </c>
      <c r="Z75" s="119">
        <v>5</v>
      </c>
      <c r="AA75" s="116" t="s">
        <v>176</v>
      </c>
      <c r="AB75" s="175" t="s">
        <v>176</v>
      </c>
      <c r="AC75" s="119" t="s">
        <v>176</v>
      </c>
      <c r="AD75" s="116">
        <v>6</v>
      </c>
      <c r="AE75" s="175" t="s">
        <v>176</v>
      </c>
      <c r="AF75" s="119">
        <v>6</v>
      </c>
      <c r="AG75" s="116">
        <v>5</v>
      </c>
      <c r="AH75" s="175" t="s">
        <v>176</v>
      </c>
      <c r="AI75" s="119">
        <v>5</v>
      </c>
      <c r="AJ75" s="116" t="s">
        <v>176</v>
      </c>
      <c r="AK75" s="175" t="s">
        <v>176</v>
      </c>
      <c r="AL75" s="119" t="s">
        <v>176</v>
      </c>
    </row>
    <row r="76" spans="1:38" s="26" customFormat="1" ht="14.4" customHeight="1" x14ac:dyDescent="0.25">
      <c r="A76" s="129" t="s">
        <v>244</v>
      </c>
      <c r="B76" s="26" t="s">
        <v>245</v>
      </c>
      <c r="C76" s="116">
        <v>19</v>
      </c>
      <c r="D76" s="116" t="s">
        <v>176</v>
      </c>
      <c r="E76" s="119">
        <v>19</v>
      </c>
      <c r="F76" s="116">
        <v>769</v>
      </c>
      <c r="G76" s="116">
        <v>2</v>
      </c>
      <c r="H76" s="119">
        <v>771</v>
      </c>
      <c r="I76" s="116">
        <v>1975</v>
      </c>
      <c r="J76" s="116">
        <v>13</v>
      </c>
      <c r="K76" s="119">
        <v>1988</v>
      </c>
      <c r="L76" s="116">
        <v>3197</v>
      </c>
      <c r="M76" s="116">
        <v>38</v>
      </c>
      <c r="N76" s="119">
        <v>3235</v>
      </c>
      <c r="O76" s="116">
        <v>4919</v>
      </c>
      <c r="P76" s="116">
        <v>102</v>
      </c>
      <c r="Q76" s="119">
        <v>5021</v>
      </c>
      <c r="R76" s="116">
        <v>6101</v>
      </c>
      <c r="S76" s="116">
        <v>170</v>
      </c>
      <c r="T76" s="119">
        <v>6271</v>
      </c>
      <c r="U76" s="116">
        <v>6951</v>
      </c>
      <c r="V76" s="116">
        <v>165</v>
      </c>
      <c r="W76" s="119">
        <v>7116</v>
      </c>
      <c r="X76" s="116">
        <v>8127</v>
      </c>
      <c r="Y76" s="116">
        <v>282</v>
      </c>
      <c r="Z76" s="119">
        <v>8409</v>
      </c>
      <c r="AA76" s="116">
        <v>7115</v>
      </c>
      <c r="AB76" s="116">
        <v>237</v>
      </c>
      <c r="AC76" s="119">
        <v>7352</v>
      </c>
      <c r="AD76" s="116">
        <v>7640</v>
      </c>
      <c r="AE76" s="116">
        <v>215</v>
      </c>
      <c r="AF76" s="119">
        <v>7855</v>
      </c>
      <c r="AG76" s="116">
        <v>8582</v>
      </c>
      <c r="AH76" s="116">
        <v>299</v>
      </c>
      <c r="AI76" s="119">
        <v>8881</v>
      </c>
      <c r="AJ76" s="116">
        <v>6935</v>
      </c>
      <c r="AK76" s="116">
        <v>251</v>
      </c>
      <c r="AL76" s="119">
        <v>7186</v>
      </c>
    </row>
    <row r="77" spans="1:38" s="26" customFormat="1" ht="14.4" customHeight="1" x14ac:dyDescent="0.25">
      <c r="A77" s="129" t="s">
        <v>246</v>
      </c>
      <c r="B77" s="26" t="s">
        <v>247</v>
      </c>
      <c r="C77" s="116">
        <v>198</v>
      </c>
      <c r="D77" s="116">
        <v>1</v>
      </c>
      <c r="E77" s="119">
        <v>199</v>
      </c>
      <c r="F77" s="116">
        <v>3180</v>
      </c>
      <c r="G77" s="116">
        <v>67</v>
      </c>
      <c r="H77" s="119">
        <v>3247</v>
      </c>
      <c r="I77" s="116">
        <v>2360</v>
      </c>
      <c r="J77" s="116">
        <v>77</v>
      </c>
      <c r="K77" s="119">
        <v>2437</v>
      </c>
      <c r="L77" s="116">
        <v>4221</v>
      </c>
      <c r="M77" s="116">
        <v>137</v>
      </c>
      <c r="N77" s="119">
        <v>4358</v>
      </c>
      <c r="O77" s="116">
        <v>4214</v>
      </c>
      <c r="P77" s="116">
        <v>140</v>
      </c>
      <c r="Q77" s="119">
        <v>4354</v>
      </c>
      <c r="R77" s="116">
        <v>4300</v>
      </c>
      <c r="S77" s="116">
        <v>135</v>
      </c>
      <c r="T77" s="119">
        <v>4435</v>
      </c>
      <c r="U77" s="116">
        <v>4326</v>
      </c>
      <c r="V77" s="116">
        <v>159</v>
      </c>
      <c r="W77" s="119">
        <v>4485</v>
      </c>
      <c r="X77" s="116">
        <v>4646</v>
      </c>
      <c r="Y77" s="116">
        <v>201</v>
      </c>
      <c r="Z77" s="119">
        <v>4847</v>
      </c>
      <c r="AA77" s="116">
        <v>4117</v>
      </c>
      <c r="AB77" s="116">
        <v>138</v>
      </c>
      <c r="AC77" s="119">
        <v>4255</v>
      </c>
      <c r="AD77" s="116">
        <v>4351</v>
      </c>
      <c r="AE77" s="116">
        <v>131</v>
      </c>
      <c r="AF77" s="119">
        <v>4482</v>
      </c>
      <c r="AG77" s="116">
        <v>4882</v>
      </c>
      <c r="AH77" s="116">
        <v>140</v>
      </c>
      <c r="AI77" s="119">
        <v>5022</v>
      </c>
      <c r="AJ77" s="116">
        <v>3685</v>
      </c>
      <c r="AK77" s="116">
        <v>118</v>
      </c>
      <c r="AL77" s="119">
        <v>3803</v>
      </c>
    </row>
    <row r="78" spans="1:38" s="26" customFormat="1" ht="14.4" customHeight="1" x14ac:dyDescent="0.25">
      <c r="A78" s="129" t="s">
        <v>248</v>
      </c>
      <c r="B78" s="26" t="s">
        <v>249</v>
      </c>
      <c r="C78" s="116">
        <v>2</v>
      </c>
      <c r="D78" s="116" t="s">
        <v>176</v>
      </c>
      <c r="E78" s="119">
        <v>2</v>
      </c>
      <c r="F78" s="116">
        <v>47</v>
      </c>
      <c r="G78" s="116">
        <v>2</v>
      </c>
      <c r="H78" s="119">
        <v>49</v>
      </c>
      <c r="I78" s="116">
        <v>36</v>
      </c>
      <c r="J78" s="116">
        <v>4</v>
      </c>
      <c r="K78" s="119">
        <v>40</v>
      </c>
      <c r="L78" s="116">
        <v>45</v>
      </c>
      <c r="M78" s="116">
        <v>1</v>
      </c>
      <c r="N78" s="119">
        <v>46</v>
      </c>
      <c r="O78" s="116">
        <v>61</v>
      </c>
      <c r="P78" s="116">
        <v>2</v>
      </c>
      <c r="Q78" s="119">
        <v>63</v>
      </c>
      <c r="R78" s="116">
        <v>45</v>
      </c>
      <c r="S78" s="116">
        <v>2</v>
      </c>
      <c r="T78" s="119">
        <v>47</v>
      </c>
      <c r="U78" s="116">
        <v>76</v>
      </c>
      <c r="V78" s="116">
        <v>7</v>
      </c>
      <c r="W78" s="119">
        <v>83</v>
      </c>
      <c r="X78" s="116">
        <v>60</v>
      </c>
      <c r="Y78" s="116">
        <v>8</v>
      </c>
      <c r="Z78" s="119">
        <v>68</v>
      </c>
      <c r="AA78" s="116">
        <v>68</v>
      </c>
      <c r="AB78" s="116">
        <v>5</v>
      </c>
      <c r="AC78" s="119">
        <v>73</v>
      </c>
      <c r="AD78" s="116">
        <v>71</v>
      </c>
      <c r="AE78" s="116">
        <v>6</v>
      </c>
      <c r="AF78" s="119">
        <v>77</v>
      </c>
      <c r="AG78" s="116">
        <v>73</v>
      </c>
      <c r="AH78" s="116">
        <v>2</v>
      </c>
      <c r="AI78" s="119">
        <v>75</v>
      </c>
      <c r="AJ78" s="116">
        <v>45</v>
      </c>
      <c r="AK78" s="116">
        <v>5</v>
      </c>
      <c r="AL78" s="119">
        <v>50</v>
      </c>
    </row>
    <row r="79" spans="1:38" s="26" customFormat="1" ht="14.4" customHeight="1" x14ac:dyDescent="0.25">
      <c r="A79" s="129" t="s">
        <v>250</v>
      </c>
      <c r="B79" s="26" t="s">
        <v>251</v>
      </c>
      <c r="C79" s="116">
        <v>2</v>
      </c>
      <c r="D79" s="116" t="s">
        <v>176</v>
      </c>
      <c r="E79" s="119">
        <v>2</v>
      </c>
      <c r="F79" s="116">
        <v>35</v>
      </c>
      <c r="G79" s="116">
        <v>7</v>
      </c>
      <c r="H79" s="119">
        <v>42</v>
      </c>
      <c r="I79" s="116">
        <v>62</v>
      </c>
      <c r="J79" s="116">
        <v>8</v>
      </c>
      <c r="K79" s="119">
        <v>70</v>
      </c>
      <c r="L79" s="116">
        <v>117</v>
      </c>
      <c r="M79" s="116">
        <v>2</v>
      </c>
      <c r="N79" s="119">
        <v>119</v>
      </c>
      <c r="O79" s="116">
        <v>124</v>
      </c>
      <c r="P79" s="116">
        <v>4</v>
      </c>
      <c r="Q79" s="119">
        <v>128</v>
      </c>
      <c r="R79" s="116">
        <v>101</v>
      </c>
      <c r="S79" s="116">
        <v>10</v>
      </c>
      <c r="T79" s="119">
        <v>111</v>
      </c>
      <c r="U79" s="116">
        <v>127</v>
      </c>
      <c r="V79" s="116">
        <v>10</v>
      </c>
      <c r="W79" s="119">
        <v>137</v>
      </c>
      <c r="X79" s="116">
        <v>145</v>
      </c>
      <c r="Y79" s="116">
        <v>9</v>
      </c>
      <c r="Z79" s="119">
        <v>154</v>
      </c>
      <c r="AA79" s="116">
        <v>120</v>
      </c>
      <c r="AB79" s="116">
        <v>16</v>
      </c>
      <c r="AC79" s="119">
        <v>136</v>
      </c>
      <c r="AD79" s="116">
        <v>150</v>
      </c>
      <c r="AE79" s="116">
        <v>3</v>
      </c>
      <c r="AF79" s="119">
        <v>153</v>
      </c>
      <c r="AG79" s="116">
        <v>152</v>
      </c>
      <c r="AH79" s="116" t="s">
        <v>176</v>
      </c>
      <c r="AI79" s="119">
        <v>152</v>
      </c>
      <c r="AJ79" s="116">
        <v>113</v>
      </c>
      <c r="AK79" s="116">
        <v>3</v>
      </c>
      <c r="AL79" s="119">
        <v>116</v>
      </c>
    </row>
    <row r="80" spans="1:38" s="26" customFormat="1" ht="14.4" customHeight="1" x14ac:dyDescent="0.25">
      <c r="A80" s="129" t="s">
        <v>252</v>
      </c>
      <c r="B80" s="26" t="s">
        <v>253</v>
      </c>
      <c r="C80" s="116">
        <v>49</v>
      </c>
      <c r="D80" s="116" t="s">
        <v>176</v>
      </c>
      <c r="E80" s="119">
        <v>49</v>
      </c>
      <c r="F80" s="116">
        <v>1108</v>
      </c>
      <c r="G80" s="116">
        <v>16</v>
      </c>
      <c r="H80" s="119">
        <v>1124</v>
      </c>
      <c r="I80" s="116">
        <v>1117</v>
      </c>
      <c r="J80" s="116">
        <v>9</v>
      </c>
      <c r="K80" s="119">
        <v>1126</v>
      </c>
      <c r="L80" s="116">
        <v>1769</v>
      </c>
      <c r="M80" s="116">
        <v>21</v>
      </c>
      <c r="N80" s="119">
        <v>1790</v>
      </c>
      <c r="O80" s="116">
        <v>2035</v>
      </c>
      <c r="P80" s="116">
        <v>40</v>
      </c>
      <c r="Q80" s="119">
        <v>2075</v>
      </c>
      <c r="R80" s="116">
        <v>2046</v>
      </c>
      <c r="S80" s="116">
        <v>25</v>
      </c>
      <c r="T80" s="119">
        <v>2071</v>
      </c>
      <c r="U80" s="116">
        <v>2134</v>
      </c>
      <c r="V80" s="116">
        <v>41</v>
      </c>
      <c r="W80" s="119">
        <v>2175</v>
      </c>
      <c r="X80" s="116">
        <v>2473</v>
      </c>
      <c r="Y80" s="116">
        <v>44</v>
      </c>
      <c r="Z80" s="119">
        <v>2517</v>
      </c>
      <c r="AA80" s="116">
        <v>2124</v>
      </c>
      <c r="AB80" s="116">
        <v>50</v>
      </c>
      <c r="AC80" s="119">
        <v>2174</v>
      </c>
      <c r="AD80" s="116">
        <v>2190</v>
      </c>
      <c r="AE80" s="116">
        <v>39</v>
      </c>
      <c r="AF80" s="119">
        <v>2229</v>
      </c>
      <c r="AG80" s="116">
        <v>2474</v>
      </c>
      <c r="AH80" s="116">
        <v>38</v>
      </c>
      <c r="AI80" s="119">
        <v>2512</v>
      </c>
      <c r="AJ80" s="116">
        <v>2058</v>
      </c>
      <c r="AK80" s="116">
        <v>41</v>
      </c>
      <c r="AL80" s="119">
        <v>2099</v>
      </c>
    </row>
    <row r="81" spans="1:38" s="26" customFormat="1" ht="14.4" customHeight="1" x14ac:dyDescent="0.25">
      <c r="A81" s="129" t="s">
        <v>254</v>
      </c>
      <c r="B81" s="26" t="s">
        <v>255</v>
      </c>
      <c r="C81" s="116">
        <v>4</v>
      </c>
      <c r="D81" s="116" t="s">
        <v>176</v>
      </c>
      <c r="E81" s="119">
        <v>4</v>
      </c>
      <c r="F81" s="116">
        <v>84</v>
      </c>
      <c r="G81" s="116" t="s">
        <v>176</v>
      </c>
      <c r="H81" s="119">
        <v>84</v>
      </c>
      <c r="I81" s="116">
        <v>86</v>
      </c>
      <c r="J81" s="116" t="s">
        <v>176</v>
      </c>
      <c r="K81" s="119">
        <v>86</v>
      </c>
      <c r="L81" s="116">
        <v>171</v>
      </c>
      <c r="M81" s="116" t="s">
        <v>176</v>
      </c>
      <c r="N81" s="119">
        <v>171</v>
      </c>
      <c r="O81" s="116">
        <v>238</v>
      </c>
      <c r="P81" s="116">
        <v>2</v>
      </c>
      <c r="Q81" s="119">
        <v>240</v>
      </c>
      <c r="R81" s="116">
        <v>218</v>
      </c>
      <c r="S81" s="116">
        <v>2</v>
      </c>
      <c r="T81" s="119">
        <v>220</v>
      </c>
      <c r="U81" s="116">
        <v>266</v>
      </c>
      <c r="V81" s="116">
        <v>2</v>
      </c>
      <c r="W81" s="119">
        <v>268</v>
      </c>
      <c r="X81" s="116">
        <v>211</v>
      </c>
      <c r="Y81" s="116">
        <v>3</v>
      </c>
      <c r="Z81" s="119">
        <v>214</v>
      </c>
      <c r="AA81" s="116">
        <v>205</v>
      </c>
      <c r="AB81" s="116">
        <v>3</v>
      </c>
      <c r="AC81" s="119">
        <v>208</v>
      </c>
      <c r="AD81" s="116">
        <v>236</v>
      </c>
      <c r="AE81" s="116">
        <v>1</v>
      </c>
      <c r="AF81" s="119">
        <v>237</v>
      </c>
      <c r="AG81" s="116">
        <v>268</v>
      </c>
      <c r="AH81" s="116">
        <v>3</v>
      </c>
      <c r="AI81" s="119">
        <v>271</v>
      </c>
      <c r="AJ81" s="116">
        <v>190</v>
      </c>
      <c r="AK81" s="116">
        <v>3</v>
      </c>
      <c r="AL81" s="119">
        <v>193</v>
      </c>
    </row>
    <row r="82" spans="1:38" s="26" customFormat="1" ht="14.4" customHeight="1" x14ac:dyDescent="0.25">
      <c r="A82" s="128" t="s">
        <v>256</v>
      </c>
      <c r="B82" s="112"/>
      <c r="C82" s="137"/>
      <c r="D82" s="138"/>
      <c r="E82" s="139"/>
      <c r="F82" s="137"/>
      <c r="G82" s="138"/>
      <c r="H82" s="139"/>
      <c r="I82" s="137"/>
      <c r="J82" s="138"/>
      <c r="K82" s="139"/>
      <c r="L82" s="137"/>
      <c r="M82" s="138"/>
      <c r="N82" s="139"/>
      <c r="O82" s="137"/>
      <c r="P82" s="138"/>
      <c r="Q82" s="139"/>
      <c r="R82" s="137"/>
      <c r="S82" s="138"/>
      <c r="T82" s="139"/>
      <c r="U82" s="137"/>
      <c r="V82" s="138"/>
      <c r="W82" s="139"/>
      <c r="X82" s="137"/>
      <c r="Y82" s="138"/>
      <c r="Z82" s="139"/>
      <c r="AA82" s="137"/>
      <c r="AB82" s="138"/>
      <c r="AC82" s="139"/>
      <c r="AD82" s="137"/>
      <c r="AE82" s="138"/>
      <c r="AF82" s="139"/>
      <c r="AG82" s="137"/>
      <c r="AH82" s="138"/>
      <c r="AI82" s="139"/>
      <c r="AJ82" s="137"/>
      <c r="AK82" s="138"/>
      <c r="AL82" s="139"/>
    </row>
    <row r="83" spans="1:38" s="26" customFormat="1" ht="14.4" customHeight="1" x14ac:dyDescent="0.25">
      <c r="A83" s="129" t="s">
        <v>257</v>
      </c>
      <c r="B83" s="26" t="s">
        <v>258</v>
      </c>
      <c r="C83" s="116">
        <v>35</v>
      </c>
      <c r="D83" s="116">
        <v>29</v>
      </c>
      <c r="E83" s="119">
        <v>64</v>
      </c>
      <c r="F83" s="116">
        <v>344</v>
      </c>
      <c r="G83" s="116">
        <v>275</v>
      </c>
      <c r="H83" s="119">
        <v>619</v>
      </c>
      <c r="I83" s="116">
        <v>341</v>
      </c>
      <c r="J83" s="116">
        <v>196</v>
      </c>
      <c r="K83" s="119">
        <v>537</v>
      </c>
      <c r="L83" s="116">
        <v>404</v>
      </c>
      <c r="M83" s="116">
        <v>298</v>
      </c>
      <c r="N83" s="119">
        <v>702</v>
      </c>
      <c r="O83" s="116">
        <v>419</v>
      </c>
      <c r="P83" s="116">
        <v>342</v>
      </c>
      <c r="Q83" s="119">
        <v>761</v>
      </c>
      <c r="R83" s="116">
        <v>406</v>
      </c>
      <c r="S83" s="116">
        <v>318</v>
      </c>
      <c r="T83" s="119">
        <v>724</v>
      </c>
      <c r="U83" s="116">
        <v>421</v>
      </c>
      <c r="V83" s="116">
        <v>417</v>
      </c>
      <c r="W83" s="119">
        <v>838</v>
      </c>
      <c r="X83" s="116">
        <v>600</v>
      </c>
      <c r="Y83" s="116">
        <v>504</v>
      </c>
      <c r="Z83" s="119">
        <v>1104</v>
      </c>
      <c r="AA83" s="116">
        <v>463</v>
      </c>
      <c r="AB83" s="116">
        <v>464</v>
      </c>
      <c r="AC83" s="119">
        <v>927</v>
      </c>
      <c r="AD83" s="116">
        <v>454</v>
      </c>
      <c r="AE83" s="116">
        <v>423</v>
      </c>
      <c r="AF83" s="119">
        <v>877</v>
      </c>
      <c r="AG83" s="116">
        <v>637</v>
      </c>
      <c r="AH83" s="116">
        <v>458</v>
      </c>
      <c r="AI83" s="119">
        <v>1095</v>
      </c>
      <c r="AJ83" s="116">
        <v>479</v>
      </c>
      <c r="AK83" s="116">
        <v>384</v>
      </c>
      <c r="AL83" s="119">
        <v>863</v>
      </c>
    </row>
    <row r="84" spans="1:38" s="26" customFormat="1" ht="14.4" customHeight="1" x14ac:dyDescent="0.25">
      <c r="A84" s="128" t="s">
        <v>259</v>
      </c>
      <c r="B84" s="112"/>
      <c r="C84" s="137"/>
      <c r="D84" s="138"/>
      <c r="E84" s="139"/>
      <c r="F84" s="137"/>
      <c r="G84" s="138"/>
      <c r="H84" s="139"/>
      <c r="I84" s="137"/>
      <c r="J84" s="138"/>
      <c r="K84" s="139"/>
      <c r="L84" s="137"/>
      <c r="M84" s="138"/>
      <c r="N84" s="139"/>
      <c r="O84" s="137"/>
      <c r="P84" s="138"/>
      <c r="Q84" s="139"/>
      <c r="R84" s="137"/>
      <c r="S84" s="138"/>
      <c r="T84" s="139"/>
      <c r="U84" s="137"/>
      <c r="V84" s="138"/>
      <c r="W84" s="139"/>
      <c r="X84" s="137"/>
      <c r="Y84" s="138"/>
      <c r="Z84" s="139"/>
      <c r="AA84" s="137"/>
      <c r="AB84" s="138"/>
      <c r="AC84" s="139"/>
      <c r="AD84" s="137"/>
      <c r="AE84" s="138"/>
      <c r="AF84" s="139"/>
      <c r="AG84" s="137"/>
      <c r="AH84" s="138"/>
      <c r="AI84" s="139"/>
      <c r="AJ84" s="137"/>
      <c r="AK84" s="138"/>
      <c r="AL84" s="139"/>
    </row>
    <row r="85" spans="1:38" s="26" customFormat="1" ht="14.4" customHeight="1" x14ac:dyDescent="0.25">
      <c r="A85" s="130" t="s">
        <v>260</v>
      </c>
      <c r="B85" s="114"/>
      <c r="C85" s="140"/>
      <c r="D85" s="176"/>
      <c r="E85" s="141"/>
      <c r="F85" s="140"/>
      <c r="G85" s="176"/>
      <c r="H85" s="141"/>
      <c r="I85" s="140"/>
      <c r="J85" s="176"/>
      <c r="K85" s="141"/>
      <c r="L85" s="140"/>
      <c r="M85" s="176"/>
      <c r="N85" s="141"/>
      <c r="O85" s="140"/>
      <c r="P85" s="176"/>
      <c r="Q85" s="141"/>
      <c r="R85" s="140"/>
      <c r="S85" s="176"/>
      <c r="T85" s="141"/>
      <c r="U85" s="140"/>
      <c r="V85" s="176"/>
      <c r="W85" s="141"/>
      <c r="X85" s="140"/>
      <c r="Y85" s="176"/>
      <c r="Z85" s="141"/>
      <c r="AA85" s="140"/>
      <c r="AB85" s="176"/>
      <c r="AC85" s="141"/>
      <c r="AD85" s="140"/>
      <c r="AE85" s="176"/>
      <c r="AF85" s="141"/>
      <c r="AG85" s="140"/>
      <c r="AH85" s="176"/>
      <c r="AI85" s="141"/>
      <c r="AJ85" s="140"/>
      <c r="AK85" s="176"/>
      <c r="AL85" s="141"/>
    </row>
    <row r="86" spans="1:38" s="26" customFormat="1" ht="14.4" customHeight="1" x14ac:dyDescent="0.25">
      <c r="A86" s="131" t="s">
        <v>261</v>
      </c>
      <c r="B86" s="26" t="s">
        <v>262</v>
      </c>
      <c r="C86" s="116" t="s">
        <v>176</v>
      </c>
      <c r="D86" s="116" t="s">
        <v>176</v>
      </c>
      <c r="E86" s="119" t="s">
        <v>176</v>
      </c>
      <c r="F86" s="116" t="s">
        <v>176</v>
      </c>
      <c r="G86" s="116" t="s">
        <v>176</v>
      </c>
      <c r="H86" s="119" t="s">
        <v>176</v>
      </c>
      <c r="I86" s="116" t="s">
        <v>176</v>
      </c>
      <c r="J86" s="116" t="s">
        <v>176</v>
      </c>
      <c r="K86" s="119" t="s">
        <v>176</v>
      </c>
      <c r="L86" s="116">
        <v>2</v>
      </c>
      <c r="M86" s="116" t="s">
        <v>176</v>
      </c>
      <c r="N86" s="119">
        <v>2</v>
      </c>
      <c r="O86" s="116">
        <v>1</v>
      </c>
      <c r="P86" s="116" t="s">
        <v>176</v>
      </c>
      <c r="Q86" s="119">
        <v>1</v>
      </c>
      <c r="R86" s="116">
        <v>2</v>
      </c>
      <c r="S86" s="116" t="s">
        <v>176</v>
      </c>
      <c r="T86" s="119">
        <v>2</v>
      </c>
      <c r="U86" s="116">
        <v>3</v>
      </c>
      <c r="V86" s="116" t="s">
        <v>176</v>
      </c>
      <c r="W86" s="119">
        <v>3</v>
      </c>
      <c r="X86" s="116">
        <v>16</v>
      </c>
      <c r="Y86" s="116" t="s">
        <v>176</v>
      </c>
      <c r="Z86" s="119">
        <v>16</v>
      </c>
      <c r="AA86" s="116">
        <v>21</v>
      </c>
      <c r="AB86" s="116">
        <v>1</v>
      </c>
      <c r="AC86" s="119">
        <v>22</v>
      </c>
      <c r="AD86" s="116">
        <v>29</v>
      </c>
      <c r="AE86" s="116" t="s">
        <v>176</v>
      </c>
      <c r="AF86" s="119">
        <v>29</v>
      </c>
      <c r="AG86" s="116">
        <v>21</v>
      </c>
      <c r="AH86" s="116" t="s">
        <v>176</v>
      </c>
      <c r="AI86" s="119">
        <v>21</v>
      </c>
      <c r="AJ86" s="116">
        <v>31</v>
      </c>
      <c r="AK86" s="116">
        <v>1</v>
      </c>
      <c r="AL86" s="119">
        <v>32</v>
      </c>
    </row>
    <row r="87" spans="1:38" s="26" customFormat="1" ht="14.4" customHeight="1" x14ac:dyDescent="0.25">
      <c r="A87" s="131" t="s">
        <v>263</v>
      </c>
      <c r="B87" s="26" t="s">
        <v>264</v>
      </c>
      <c r="C87" s="116" t="s">
        <v>176</v>
      </c>
      <c r="D87" s="116" t="s">
        <v>176</v>
      </c>
      <c r="E87" s="119" t="s">
        <v>176</v>
      </c>
      <c r="F87" s="116" t="s">
        <v>176</v>
      </c>
      <c r="G87" s="116" t="s">
        <v>176</v>
      </c>
      <c r="H87" s="119" t="s">
        <v>176</v>
      </c>
      <c r="I87" s="116" t="s">
        <v>176</v>
      </c>
      <c r="J87" s="116" t="s">
        <v>176</v>
      </c>
      <c r="K87" s="119" t="s">
        <v>176</v>
      </c>
      <c r="L87" s="116" t="s">
        <v>176</v>
      </c>
      <c r="M87" s="116" t="s">
        <v>176</v>
      </c>
      <c r="N87" s="119" t="s">
        <v>176</v>
      </c>
      <c r="O87" s="116" t="s">
        <v>176</v>
      </c>
      <c r="P87" s="116" t="s">
        <v>176</v>
      </c>
      <c r="Q87" s="119" t="s">
        <v>176</v>
      </c>
      <c r="R87" s="116" t="s">
        <v>176</v>
      </c>
      <c r="S87" s="116" t="s">
        <v>176</v>
      </c>
      <c r="T87" s="119" t="s">
        <v>176</v>
      </c>
      <c r="U87" s="116" t="s">
        <v>176</v>
      </c>
      <c r="V87" s="116" t="s">
        <v>176</v>
      </c>
      <c r="W87" s="119" t="s">
        <v>176</v>
      </c>
      <c r="X87" s="116" t="s">
        <v>176</v>
      </c>
      <c r="Y87" s="116" t="s">
        <v>176</v>
      </c>
      <c r="Z87" s="119" t="s">
        <v>176</v>
      </c>
      <c r="AA87" s="116" t="s">
        <v>176</v>
      </c>
      <c r="AB87" s="116" t="s">
        <v>176</v>
      </c>
      <c r="AC87" s="119" t="s">
        <v>176</v>
      </c>
      <c r="AD87" s="116" t="s">
        <v>176</v>
      </c>
      <c r="AE87" s="116" t="s">
        <v>176</v>
      </c>
      <c r="AF87" s="119" t="s">
        <v>176</v>
      </c>
      <c r="AG87" s="116">
        <v>1</v>
      </c>
      <c r="AH87" s="116" t="s">
        <v>176</v>
      </c>
      <c r="AI87" s="119">
        <v>1</v>
      </c>
      <c r="AJ87" s="116" t="s">
        <v>176</v>
      </c>
      <c r="AK87" s="116" t="s">
        <v>176</v>
      </c>
      <c r="AL87" s="119" t="s">
        <v>176</v>
      </c>
    </row>
    <row r="88" spans="1:38" s="26" customFormat="1" ht="14.4" customHeight="1" x14ac:dyDescent="0.25">
      <c r="A88" s="131" t="s">
        <v>265</v>
      </c>
      <c r="B88" s="26" t="s">
        <v>266</v>
      </c>
      <c r="C88" s="116" t="s">
        <v>176</v>
      </c>
      <c r="D88" s="175" t="s">
        <v>176</v>
      </c>
      <c r="E88" s="119" t="s">
        <v>176</v>
      </c>
      <c r="F88" s="116" t="s">
        <v>176</v>
      </c>
      <c r="G88" s="175" t="s">
        <v>176</v>
      </c>
      <c r="H88" s="119" t="s">
        <v>176</v>
      </c>
      <c r="I88" s="116" t="s">
        <v>176</v>
      </c>
      <c r="J88" s="175" t="s">
        <v>176</v>
      </c>
      <c r="K88" s="119" t="s">
        <v>176</v>
      </c>
      <c r="L88" s="116" t="s">
        <v>176</v>
      </c>
      <c r="M88" s="175" t="s">
        <v>176</v>
      </c>
      <c r="N88" s="119" t="s">
        <v>176</v>
      </c>
      <c r="O88" s="116" t="s">
        <v>176</v>
      </c>
      <c r="P88" s="175" t="s">
        <v>176</v>
      </c>
      <c r="Q88" s="119" t="s">
        <v>176</v>
      </c>
      <c r="R88" s="116">
        <v>1</v>
      </c>
      <c r="S88" s="175" t="s">
        <v>176</v>
      </c>
      <c r="T88" s="119">
        <v>1</v>
      </c>
      <c r="U88" s="116" t="s">
        <v>176</v>
      </c>
      <c r="V88" s="175" t="s">
        <v>176</v>
      </c>
      <c r="W88" s="119" t="s">
        <v>176</v>
      </c>
      <c r="X88" s="116">
        <v>1</v>
      </c>
      <c r="Y88" s="175" t="s">
        <v>176</v>
      </c>
      <c r="Z88" s="119">
        <v>1</v>
      </c>
      <c r="AA88" s="116">
        <v>5</v>
      </c>
      <c r="AB88" s="175" t="s">
        <v>176</v>
      </c>
      <c r="AC88" s="119">
        <v>5</v>
      </c>
      <c r="AD88" s="116">
        <v>3</v>
      </c>
      <c r="AE88" s="175" t="s">
        <v>176</v>
      </c>
      <c r="AF88" s="119">
        <v>3</v>
      </c>
      <c r="AG88" s="116">
        <v>5</v>
      </c>
      <c r="AH88" s="175" t="s">
        <v>176</v>
      </c>
      <c r="AI88" s="119">
        <v>5</v>
      </c>
      <c r="AJ88" s="116">
        <v>5</v>
      </c>
      <c r="AK88" s="175" t="s">
        <v>176</v>
      </c>
      <c r="AL88" s="119">
        <v>5</v>
      </c>
    </row>
    <row r="89" spans="1:38" s="26" customFormat="1" ht="14.4" customHeight="1" x14ac:dyDescent="0.25">
      <c r="A89" s="131" t="s">
        <v>267</v>
      </c>
      <c r="B89" s="26" t="s">
        <v>268</v>
      </c>
      <c r="C89" s="116" t="s">
        <v>176</v>
      </c>
      <c r="D89" s="175" t="s">
        <v>176</v>
      </c>
      <c r="E89" s="119" t="s">
        <v>176</v>
      </c>
      <c r="F89" s="116" t="s">
        <v>176</v>
      </c>
      <c r="G89" s="175" t="s">
        <v>176</v>
      </c>
      <c r="H89" s="119" t="s">
        <v>176</v>
      </c>
      <c r="I89" s="116" t="s">
        <v>176</v>
      </c>
      <c r="J89" s="175" t="s">
        <v>176</v>
      </c>
      <c r="K89" s="119" t="s">
        <v>176</v>
      </c>
      <c r="L89" s="116" t="s">
        <v>176</v>
      </c>
      <c r="M89" s="175" t="s">
        <v>176</v>
      </c>
      <c r="N89" s="119" t="s">
        <v>176</v>
      </c>
      <c r="O89" s="116" t="s">
        <v>176</v>
      </c>
      <c r="P89" s="175" t="s">
        <v>176</v>
      </c>
      <c r="Q89" s="119" t="s">
        <v>176</v>
      </c>
      <c r="R89" s="116" t="s">
        <v>176</v>
      </c>
      <c r="S89" s="175" t="s">
        <v>176</v>
      </c>
      <c r="T89" s="119" t="s">
        <v>176</v>
      </c>
      <c r="U89" s="116" t="s">
        <v>176</v>
      </c>
      <c r="V89" s="175" t="s">
        <v>176</v>
      </c>
      <c r="W89" s="119" t="s">
        <v>176</v>
      </c>
      <c r="X89" s="116">
        <v>1</v>
      </c>
      <c r="Y89" s="175" t="s">
        <v>176</v>
      </c>
      <c r="Z89" s="119">
        <v>1</v>
      </c>
      <c r="AA89" s="116" t="s">
        <v>176</v>
      </c>
      <c r="AB89" s="175" t="s">
        <v>176</v>
      </c>
      <c r="AC89" s="119" t="s">
        <v>176</v>
      </c>
      <c r="AD89" s="116" t="s">
        <v>176</v>
      </c>
      <c r="AE89" s="175" t="s">
        <v>176</v>
      </c>
      <c r="AF89" s="119" t="s">
        <v>176</v>
      </c>
      <c r="AG89" s="116">
        <v>1</v>
      </c>
      <c r="AH89" s="175" t="s">
        <v>176</v>
      </c>
      <c r="AI89" s="119">
        <v>1</v>
      </c>
      <c r="AJ89" s="116">
        <v>1</v>
      </c>
      <c r="AK89" s="175" t="s">
        <v>176</v>
      </c>
      <c r="AL89" s="119">
        <v>1</v>
      </c>
    </row>
    <row r="90" spans="1:38" s="26" customFormat="1" ht="14.4" customHeight="1" x14ac:dyDescent="0.25">
      <c r="A90" s="131" t="s">
        <v>269</v>
      </c>
      <c r="B90" s="26" t="s">
        <v>270</v>
      </c>
      <c r="C90" s="116" t="s">
        <v>176</v>
      </c>
      <c r="D90" s="175" t="s">
        <v>176</v>
      </c>
      <c r="E90" s="119" t="s">
        <v>176</v>
      </c>
      <c r="F90" s="116" t="s">
        <v>176</v>
      </c>
      <c r="G90" s="175" t="s">
        <v>176</v>
      </c>
      <c r="H90" s="119" t="s">
        <v>176</v>
      </c>
      <c r="I90" s="116" t="s">
        <v>176</v>
      </c>
      <c r="J90" s="175" t="s">
        <v>176</v>
      </c>
      <c r="K90" s="119" t="s">
        <v>176</v>
      </c>
      <c r="L90" s="116" t="s">
        <v>176</v>
      </c>
      <c r="M90" s="175" t="s">
        <v>176</v>
      </c>
      <c r="N90" s="119" t="s">
        <v>176</v>
      </c>
      <c r="O90" s="116" t="s">
        <v>176</v>
      </c>
      <c r="P90" s="175" t="s">
        <v>176</v>
      </c>
      <c r="Q90" s="119" t="s">
        <v>176</v>
      </c>
      <c r="R90" s="116" t="s">
        <v>176</v>
      </c>
      <c r="S90" s="175" t="s">
        <v>176</v>
      </c>
      <c r="T90" s="119" t="s">
        <v>176</v>
      </c>
      <c r="U90" s="116">
        <v>1</v>
      </c>
      <c r="V90" s="175" t="s">
        <v>176</v>
      </c>
      <c r="W90" s="119">
        <v>1</v>
      </c>
      <c r="X90" s="116">
        <v>4</v>
      </c>
      <c r="Y90" s="175" t="s">
        <v>176</v>
      </c>
      <c r="Z90" s="119">
        <v>4</v>
      </c>
      <c r="AA90" s="116">
        <v>7</v>
      </c>
      <c r="AB90" s="175" t="s">
        <v>176</v>
      </c>
      <c r="AC90" s="119">
        <v>7</v>
      </c>
      <c r="AD90" s="116">
        <v>4</v>
      </c>
      <c r="AE90" s="175" t="s">
        <v>176</v>
      </c>
      <c r="AF90" s="119">
        <v>4</v>
      </c>
      <c r="AG90" s="116">
        <v>2</v>
      </c>
      <c r="AH90" s="175" t="s">
        <v>176</v>
      </c>
      <c r="AI90" s="119">
        <v>2</v>
      </c>
      <c r="AJ90" s="116">
        <v>2</v>
      </c>
      <c r="AK90" s="175" t="s">
        <v>176</v>
      </c>
      <c r="AL90" s="119">
        <v>2</v>
      </c>
    </row>
    <row r="91" spans="1:38" s="26" customFormat="1" ht="14.4" customHeight="1" x14ac:dyDescent="0.25">
      <c r="A91" s="131" t="s">
        <v>271</v>
      </c>
      <c r="B91" s="26" t="s">
        <v>272</v>
      </c>
      <c r="C91" s="116" t="s">
        <v>176</v>
      </c>
      <c r="D91" s="175" t="s">
        <v>176</v>
      </c>
      <c r="E91" s="119" t="s">
        <v>176</v>
      </c>
      <c r="F91" s="116" t="s">
        <v>176</v>
      </c>
      <c r="G91" s="175" t="s">
        <v>176</v>
      </c>
      <c r="H91" s="119" t="s">
        <v>176</v>
      </c>
      <c r="I91" s="116" t="s">
        <v>176</v>
      </c>
      <c r="J91" s="175" t="s">
        <v>176</v>
      </c>
      <c r="K91" s="119" t="s">
        <v>176</v>
      </c>
      <c r="L91" s="116" t="s">
        <v>176</v>
      </c>
      <c r="M91" s="175" t="s">
        <v>176</v>
      </c>
      <c r="N91" s="119" t="s">
        <v>176</v>
      </c>
      <c r="O91" s="116" t="s">
        <v>176</v>
      </c>
      <c r="P91" s="175" t="s">
        <v>176</v>
      </c>
      <c r="Q91" s="119" t="s">
        <v>176</v>
      </c>
      <c r="R91" s="116" t="s">
        <v>176</v>
      </c>
      <c r="S91" s="175" t="s">
        <v>176</v>
      </c>
      <c r="T91" s="119" t="s">
        <v>176</v>
      </c>
      <c r="U91" s="116">
        <v>1</v>
      </c>
      <c r="V91" s="175" t="s">
        <v>176</v>
      </c>
      <c r="W91" s="119">
        <v>1</v>
      </c>
      <c r="X91" s="116">
        <v>4</v>
      </c>
      <c r="Y91" s="175" t="s">
        <v>176</v>
      </c>
      <c r="Z91" s="119">
        <v>4</v>
      </c>
      <c r="AA91" s="116">
        <v>5</v>
      </c>
      <c r="AB91" s="175" t="s">
        <v>176</v>
      </c>
      <c r="AC91" s="119">
        <v>5</v>
      </c>
      <c r="AD91" s="116">
        <v>4</v>
      </c>
      <c r="AE91" s="175" t="s">
        <v>176</v>
      </c>
      <c r="AF91" s="119">
        <v>4</v>
      </c>
      <c r="AG91" s="116">
        <v>2</v>
      </c>
      <c r="AH91" s="175" t="s">
        <v>176</v>
      </c>
      <c r="AI91" s="119">
        <v>2</v>
      </c>
      <c r="AJ91" s="116">
        <v>1</v>
      </c>
      <c r="AK91" s="175" t="s">
        <v>176</v>
      </c>
      <c r="AL91" s="119">
        <v>1</v>
      </c>
    </row>
    <row r="92" spans="1:38" s="26" customFormat="1" ht="14.4" customHeight="1" x14ac:dyDescent="0.25">
      <c r="A92" s="129" t="s">
        <v>273</v>
      </c>
      <c r="B92" s="26" t="s">
        <v>274</v>
      </c>
      <c r="C92" s="116" t="s">
        <v>176</v>
      </c>
      <c r="D92" s="175" t="s">
        <v>176</v>
      </c>
      <c r="E92" s="119" t="s">
        <v>176</v>
      </c>
      <c r="F92" s="116" t="s">
        <v>176</v>
      </c>
      <c r="G92" s="175" t="s">
        <v>176</v>
      </c>
      <c r="H92" s="119" t="s">
        <v>176</v>
      </c>
      <c r="I92" s="116" t="s">
        <v>176</v>
      </c>
      <c r="J92" s="175" t="s">
        <v>176</v>
      </c>
      <c r="K92" s="119" t="s">
        <v>176</v>
      </c>
      <c r="L92" s="116" t="s">
        <v>176</v>
      </c>
      <c r="M92" s="175" t="s">
        <v>176</v>
      </c>
      <c r="N92" s="119" t="s">
        <v>176</v>
      </c>
      <c r="O92" s="116" t="s">
        <v>176</v>
      </c>
      <c r="P92" s="175" t="s">
        <v>176</v>
      </c>
      <c r="Q92" s="119" t="s">
        <v>176</v>
      </c>
      <c r="R92" s="116" t="s">
        <v>176</v>
      </c>
      <c r="S92" s="175" t="s">
        <v>176</v>
      </c>
      <c r="T92" s="119" t="s">
        <v>176</v>
      </c>
      <c r="U92" s="116">
        <v>2</v>
      </c>
      <c r="V92" s="175" t="s">
        <v>176</v>
      </c>
      <c r="W92" s="119">
        <v>2</v>
      </c>
      <c r="X92" s="116">
        <v>4</v>
      </c>
      <c r="Y92" s="175" t="s">
        <v>176</v>
      </c>
      <c r="Z92" s="119">
        <v>4</v>
      </c>
      <c r="AA92" s="116">
        <v>4</v>
      </c>
      <c r="AB92" s="175" t="s">
        <v>176</v>
      </c>
      <c r="AC92" s="119">
        <v>4</v>
      </c>
      <c r="AD92" s="116">
        <v>1</v>
      </c>
      <c r="AE92" s="175" t="s">
        <v>176</v>
      </c>
      <c r="AF92" s="119">
        <v>1</v>
      </c>
      <c r="AG92" s="116">
        <v>3</v>
      </c>
      <c r="AH92" s="175" t="s">
        <v>176</v>
      </c>
      <c r="AI92" s="119">
        <v>3</v>
      </c>
      <c r="AJ92" s="116">
        <v>6</v>
      </c>
      <c r="AK92" s="175" t="s">
        <v>176</v>
      </c>
      <c r="AL92" s="119">
        <v>6</v>
      </c>
    </row>
    <row r="93" spans="1:38" s="26" customFormat="1" ht="14.4" customHeight="1" x14ac:dyDescent="0.25">
      <c r="A93" s="129" t="s">
        <v>275</v>
      </c>
      <c r="B93" s="26" t="s">
        <v>276</v>
      </c>
      <c r="C93" s="116" t="s">
        <v>176</v>
      </c>
      <c r="D93" s="175" t="s">
        <v>176</v>
      </c>
      <c r="E93" s="119" t="s">
        <v>176</v>
      </c>
      <c r="F93" s="116" t="s">
        <v>176</v>
      </c>
      <c r="G93" s="175" t="s">
        <v>176</v>
      </c>
      <c r="H93" s="119" t="s">
        <v>176</v>
      </c>
      <c r="I93" s="116" t="s">
        <v>176</v>
      </c>
      <c r="J93" s="175" t="s">
        <v>176</v>
      </c>
      <c r="K93" s="119" t="s">
        <v>176</v>
      </c>
      <c r="L93" s="116" t="s">
        <v>176</v>
      </c>
      <c r="M93" s="175" t="s">
        <v>176</v>
      </c>
      <c r="N93" s="119" t="s">
        <v>176</v>
      </c>
      <c r="O93" s="116" t="s">
        <v>176</v>
      </c>
      <c r="P93" s="175" t="s">
        <v>176</v>
      </c>
      <c r="Q93" s="119" t="s">
        <v>176</v>
      </c>
      <c r="R93" s="116" t="s">
        <v>176</v>
      </c>
      <c r="S93" s="175" t="s">
        <v>176</v>
      </c>
      <c r="T93" s="119" t="s">
        <v>176</v>
      </c>
      <c r="U93" s="116" t="s">
        <v>176</v>
      </c>
      <c r="V93" s="175" t="s">
        <v>176</v>
      </c>
      <c r="W93" s="119" t="s">
        <v>176</v>
      </c>
      <c r="X93" s="116" t="s">
        <v>176</v>
      </c>
      <c r="Y93" s="175" t="s">
        <v>176</v>
      </c>
      <c r="Z93" s="119" t="s">
        <v>176</v>
      </c>
      <c r="AA93" s="116" t="s">
        <v>176</v>
      </c>
      <c r="AB93" s="175" t="s">
        <v>176</v>
      </c>
      <c r="AC93" s="119" t="s">
        <v>176</v>
      </c>
      <c r="AD93" s="116" t="s">
        <v>176</v>
      </c>
      <c r="AE93" s="175" t="s">
        <v>176</v>
      </c>
      <c r="AF93" s="119" t="s">
        <v>176</v>
      </c>
      <c r="AG93" s="116" t="s">
        <v>176</v>
      </c>
      <c r="AH93" s="175" t="s">
        <v>176</v>
      </c>
      <c r="AI93" s="119" t="s">
        <v>176</v>
      </c>
      <c r="AJ93" s="116" t="s">
        <v>176</v>
      </c>
      <c r="AK93" s="175" t="s">
        <v>176</v>
      </c>
      <c r="AL93" s="119" t="s">
        <v>176</v>
      </c>
    </row>
    <row r="94" spans="1:38" s="26" customFormat="1" ht="14.4" customHeight="1" x14ac:dyDescent="0.25">
      <c r="A94" s="129" t="s">
        <v>366</v>
      </c>
      <c r="B94" s="26" t="s">
        <v>278</v>
      </c>
      <c r="C94" s="116" t="s">
        <v>176</v>
      </c>
      <c r="D94" s="175" t="s">
        <v>176</v>
      </c>
      <c r="E94" s="119" t="s">
        <v>176</v>
      </c>
      <c r="F94" s="116" t="s">
        <v>176</v>
      </c>
      <c r="G94" s="175" t="s">
        <v>176</v>
      </c>
      <c r="H94" s="119" t="s">
        <v>176</v>
      </c>
      <c r="I94" s="116">
        <v>1</v>
      </c>
      <c r="J94" s="175" t="s">
        <v>176</v>
      </c>
      <c r="K94" s="119">
        <v>1</v>
      </c>
      <c r="L94" s="116" t="s">
        <v>176</v>
      </c>
      <c r="M94" s="175" t="s">
        <v>176</v>
      </c>
      <c r="N94" s="119" t="s">
        <v>176</v>
      </c>
      <c r="O94" s="116" t="s">
        <v>176</v>
      </c>
      <c r="P94" s="175" t="s">
        <v>176</v>
      </c>
      <c r="Q94" s="119" t="s">
        <v>176</v>
      </c>
      <c r="R94" s="116" t="s">
        <v>176</v>
      </c>
      <c r="S94" s="175" t="s">
        <v>176</v>
      </c>
      <c r="T94" s="119" t="s">
        <v>176</v>
      </c>
      <c r="U94" s="116" t="s">
        <v>176</v>
      </c>
      <c r="V94" s="175" t="s">
        <v>176</v>
      </c>
      <c r="W94" s="119" t="s">
        <v>176</v>
      </c>
      <c r="X94" s="116" t="s">
        <v>176</v>
      </c>
      <c r="Y94" s="175" t="s">
        <v>176</v>
      </c>
      <c r="Z94" s="119" t="s">
        <v>176</v>
      </c>
      <c r="AA94" s="116" t="s">
        <v>176</v>
      </c>
      <c r="AB94" s="175" t="s">
        <v>176</v>
      </c>
      <c r="AC94" s="119" t="s">
        <v>176</v>
      </c>
      <c r="AD94" s="116" t="s">
        <v>176</v>
      </c>
      <c r="AE94" s="175" t="s">
        <v>176</v>
      </c>
      <c r="AF94" s="119" t="s">
        <v>176</v>
      </c>
      <c r="AG94" s="116" t="s">
        <v>176</v>
      </c>
      <c r="AH94" s="175" t="s">
        <v>176</v>
      </c>
      <c r="AI94" s="119" t="s">
        <v>176</v>
      </c>
      <c r="AJ94" s="116" t="s">
        <v>176</v>
      </c>
      <c r="AK94" s="175" t="s">
        <v>176</v>
      </c>
      <c r="AL94" s="119" t="s">
        <v>176</v>
      </c>
    </row>
    <row r="95" spans="1:38" s="26" customFormat="1" ht="14.4" customHeight="1" x14ac:dyDescent="0.25">
      <c r="A95" s="129" t="s">
        <v>367</v>
      </c>
      <c r="B95" s="26" t="s">
        <v>280</v>
      </c>
      <c r="C95" s="116" t="s">
        <v>176</v>
      </c>
      <c r="D95" s="175" t="s">
        <v>176</v>
      </c>
      <c r="E95" s="119" t="s">
        <v>176</v>
      </c>
      <c r="F95" s="116" t="s">
        <v>176</v>
      </c>
      <c r="G95" s="175" t="s">
        <v>176</v>
      </c>
      <c r="H95" s="119" t="s">
        <v>176</v>
      </c>
      <c r="I95" s="116" t="s">
        <v>176</v>
      </c>
      <c r="J95" s="175" t="s">
        <v>176</v>
      </c>
      <c r="K95" s="119" t="s">
        <v>176</v>
      </c>
      <c r="L95" s="116" t="s">
        <v>176</v>
      </c>
      <c r="M95" s="175" t="s">
        <v>176</v>
      </c>
      <c r="N95" s="119" t="s">
        <v>176</v>
      </c>
      <c r="O95" s="116" t="s">
        <v>176</v>
      </c>
      <c r="P95" s="175" t="s">
        <v>176</v>
      </c>
      <c r="Q95" s="119" t="s">
        <v>176</v>
      </c>
      <c r="R95" s="116" t="s">
        <v>176</v>
      </c>
      <c r="S95" s="175" t="s">
        <v>176</v>
      </c>
      <c r="T95" s="119" t="s">
        <v>176</v>
      </c>
      <c r="U95" s="116" t="s">
        <v>176</v>
      </c>
      <c r="V95" s="175" t="s">
        <v>176</v>
      </c>
      <c r="W95" s="119" t="s">
        <v>176</v>
      </c>
      <c r="X95" s="116" t="s">
        <v>176</v>
      </c>
      <c r="Y95" s="175" t="s">
        <v>176</v>
      </c>
      <c r="Z95" s="119" t="s">
        <v>176</v>
      </c>
      <c r="AA95" s="116">
        <v>1</v>
      </c>
      <c r="AB95" s="175" t="s">
        <v>176</v>
      </c>
      <c r="AC95" s="119">
        <v>1</v>
      </c>
      <c r="AD95" s="116" t="s">
        <v>176</v>
      </c>
      <c r="AE95" s="175" t="s">
        <v>176</v>
      </c>
      <c r="AF95" s="119" t="s">
        <v>176</v>
      </c>
      <c r="AG95" s="116" t="s">
        <v>176</v>
      </c>
      <c r="AH95" s="175" t="s">
        <v>176</v>
      </c>
      <c r="AI95" s="119" t="s">
        <v>176</v>
      </c>
      <c r="AJ95" s="116">
        <v>1</v>
      </c>
      <c r="AK95" s="175" t="s">
        <v>176</v>
      </c>
      <c r="AL95" s="119">
        <v>1</v>
      </c>
    </row>
    <row r="96" spans="1:38" s="26" customFormat="1" ht="14.4" customHeight="1" x14ac:dyDescent="0.25">
      <c r="A96" s="129" t="s">
        <v>368</v>
      </c>
      <c r="B96" s="26" t="s">
        <v>282</v>
      </c>
      <c r="C96" s="116" t="s">
        <v>176</v>
      </c>
      <c r="D96" s="116" t="s">
        <v>176</v>
      </c>
      <c r="E96" s="119" t="s">
        <v>176</v>
      </c>
      <c r="F96" s="116" t="s">
        <v>176</v>
      </c>
      <c r="G96" s="116" t="s">
        <v>176</v>
      </c>
      <c r="H96" s="119" t="s">
        <v>176</v>
      </c>
      <c r="I96" s="116" t="s">
        <v>176</v>
      </c>
      <c r="J96" s="116" t="s">
        <v>176</v>
      </c>
      <c r="K96" s="119" t="s">
        <v>176</v>
      </c>
      <c r="L96" s="116" t="s">
        <v>176</v>
      </c>
      <c r="M96" s="116" t="s">
        <v>176</v>
      </c>
      <c r="N96" s="119" t="s">
        <v>176</v>
      </c>
      <c r="O96" s="116" t="s">
        <v>176</v>
      </c>
      <c r="P96" s="116" t="s">
        <v>176</v>
      </c>
      <c r="Q96" s="119" t="s">
        <v>176</v>
      </c>
      <c r="R96" s="116" t="s">
        <v>176</v>
      </c>
      <c r="S96" s="116" t="s">
        <v>176</v>
      </c>
      <c r="T96" s="119" t="s">
        <v>176</v>
      </c>
      <c r="U96" s="116" t="s">
        <v>176</v>
      </c>
      <c r="V96" s="116" t="s">
        <v>176</v>
      </c>
      <c r="W96" s="119" t="s">
        <v>176</v>
      </c>
      <c r="X96" s="116" t="s">
        <v>176</v>
      </c>
      <c r="Y96" s="116" t="s">
        <v>176</v>
      </c>
      <c r="Z96" s="119" t="s">
        <v>176</v>
      </c>
      <c r="AA96" s="116" t="s">
        <v>176</v>
      </c>
      <c r="AB96" s="116" t="s">
        <v>176</v>
      </c>
      <c r="AC96" s="119" t="s">
        <v>176</v>
      </c>
      <c r="AD96" s="116" t="s">
        <v>176</v>
      </c>
      <c r="AE96" s="116" t="s">
        <v>176</v>
      </c>
      <c r="AF96" s="119" t="s">
        <v>176</v>
      </c>
      <c r="AG96" s="116" t="s">
        <v>176</v>
      </c>
      <c r="AH96" s="116" t="s">
        <v>176</v>
      </c>
      <c r="AI96" s="119" t="s">
        <v>176</v>
      </c>
      <c r="AJ96" s="116" t="s">
        <v>176</v>
      </c>
      <c r="AK96" s="116" t="s">
        <v>176</v>
      </c>
      <c r="AL96" s="119" t="s">
        <v>176</v>
      </c>
    </row>
    <row r="97" spans="1:38" s="26" customFormat="1" ht="14.4" customHeight="1" x14ac:dyDescent="0.25">
      <c r="A97" s="129" t="s">
        <v>369</v>
      </c>
      <c r="B97" s="26" t="s">
        <v>283</v>
      </c>
      <c r="C97" s="116" t="s">
        <v>176</v>
      </c>
      <c r="D97" s="116" t="s">
        <v>176</v>
      </c>
      <c r="E97" s="119" t="s">
        <v>176</v>
      </c>
      <c r="F97" s="116" t="s">
        <v>176</v>
      </c>
      <c r="G97" s="116" t="s">
        <v>176</v>
      </c>
      <c r="H97" s="119" t="s">
        <v>176</v>
      </c>
      <c r="I97" s="116" t="s">
        <v>176</v>
      </c>
      <c r="J97" s="116" t="s">
        <v>176</v>
      </c>
      <c r="K97" s="119" t="s">
        <v>176</v>
      </c>
      <c r="L97" s="116" t="s">
        <v>176</v>
      </c>
      <c r="M97" s="116" t="s">
        <v>176</v>
      </c>
      <c r="N97" s="119" t="s">
        <v>176</v>
      </c>
      <c r="O97" s="116" t="s">
        <v>176</v>
      </c>
      <c r="P97" s="116" t="s">
        <v>176</v>
      </c>
      <c r="Q97" s="119" t="s">
        <v>176</v>
      </c>
      <c r="R97" s="116" t="s">
        <v>176</v>
      </c>
      <c r="S97" s="116" t="s">
        <v>176</v>
      </c>
      <c r="T97" s="119" t="s">
        <v>176</v>
      </c>
      <c r="U97" s="116" t="s">
        <v>176</v>
      </c>
      <c r="V97" s="116" t="s">
        <v>176</v>
      </c>
      <c r="W97" s="119" t="s">
        <v>176</v>
      </c>
      <c r="X97" s="116" t="s">
        <v>176</v>
      </c>
      <c r="Y97" s="116" t="s">
        <v>176</v>
      </c>
      <c r="Z97" s="119" t="s">
        <v>176</v>
      </c>
      <c r="AA97" s="116">
        <v>3</v>
      </c>
      <c r="AB97" s="116" t="s">
        <v>176</v>
      </c>
      <c r="AC97" s="119">
        <v>3</v>
      </c>
      <c r="AD97" s="116">
        <v>2</v>
      </c>
      <c r="AE97" s="116" t="s">
        <v>176</v>
      </c>
      <c r="AF97" s="119">
        <v>2</v>
      </c>
      <c r="AG97" s="116">
        <v>2</v>
      </c>
      <c r="AH97" s="116" t="s">
        <v>176</v>
      </c>
      <c r="AI97" s="119">
        <v>2</v>
      </c>
      <c r="AJ97" s="116" t="s">
        <v>176</v>
      </c>
      <c r="AK97" s="116" t="s">
        <v>176</v>
      </c>
      <c r="AL97" s="119" t="s">
        <v>176</v>
      </c>
    </row>
    <row r="98" spans="1:38" s="26" customFormat="1" ht="14.4" customHeight="1" x14ac:dyDescent="0.25">
      <c r="A98" s="129" t="s">
        <v>370</v>
      </c>
      <c r="B98" s="26" t="s">
        <v>284</v>
      </c>
      <c r="C98" s="116" t="s">
        <v>176</v>
      </c>
      <c r="D98" s="116" t="s">
        <v>176</v>
      </c>
      <c r="E98" s="119" t="s">
        <v>176</v>
      </c>
      <c r="F98" s="116" t="s">
        <v>176</v>
      </c>
      <c r="G98" s="116" t="s">
        <v>176</v>
      </c>
      <c r="H98" s="119" t="s">
        <v>176</v>
      </c>
      <c r="I98" s="116" t="s">
        <v>176</v>
      </c>
      <c r="J98" s="116" t="s">
        <v>176</v>
      </c>
      <c r="K98" s="119" t="s">
        <v>176</v>
      </c>
      <c r="L98" s="116" t="s">
        <v>176</v>
      </c>
      <c r="M98" s="116" t="s">
        <v>176</v>
      </c>
      <c r="N98" s="119" t="s">
        <v>176</v>
      </c>
      <c r="O98" s="116" t="s">
        <v>176</v>
      </c>
      <c r="P98" s="116" t="s">
        <v>176</v>
      </c>
      <c r="Q98" s="119" t="s">
        <v>176</v>
      </c>
      <c r="R98" s="116" t="s">
        <v>176</v>
      </c>
      <c r="S98" s="116" t="s">
        <v>176</v>
      </c>
      <c r="T98" s="119" t="s">
        <v>176</v>
      </c>
      <c r="U98" s="116" t="s">
        <v>176</v>
      </c>
      <c r="V98" s="116" t="s">
        <v>176</v>
      </c>
      <c r="W98" s="119" t="s">
        <v>176</v>
      </c>
      <c r="X98" s="116" t="s">
        <v>176</v>
      </c>
      <c r="Y98" s="116" t="s">
        <v>176</v>
      </c>
      <c r="Z98" s="119" t="s">
        <v>176</v>
      </c>
      <c r="AA98" s="116">
        <v>1</v>
      </c>
      <c r="AB98" s="116" t="s">
        <v>176</v>
      </c>
      <c r="AC98" s="119">
        <v>1</v>
      </c>
      <c r="AD98" s="116" t="s">
        <v>176</v>
      </c>
      <c r="AE98" s="116" t="s">
        <v>176</v>
      </c>
      <c r="AF98" s="119" t="s">
        <v>176</v>
      </c>
      <c r="AG98" s="116" t="s">
        <v>176</v>
      </c>
      <c r="AH98" s="116" t="s">
        <v>176</v>
      </c>
      <c r="AI98" s="119" t="s">
        <v>176</v>
      </c>
      <c r="AJ98" s="116" t="s">
        <v>176</v>
      </c>
      <c r="AK98" s="116" t="s">
        <v>176</v>
      </c>
      <c r="AL98" s="119" t="s">
        <v>176</v>
      </c>
    </row>
    <row r="99" spans="1:38" s="26" customFormat="1" ht="14.4" customHeight="1" x14ac:dyDescent="0.25">
      <c r="A99" s="130" t="s">
        <v>285</v>
      </c>
      <c r="B99" s="114"/>
      <c r="C99" s="140"/>
      <c r="D99" s="176"/>
      <c r="E99" s="141"/>
      <c r="F99" s="140"/>
      <c r="G99" s="176"/>
      <c r="H99" s="141"/>
      <c r="I99" s="140"/>
      <c r="J99" s="176"/>
      <c r="K99" s="141"/>
      <c r="L99" s="140"/>
      <c r="M99" s="176"/>
      <c r="N99" s="141"/>
      <c r="O99" s="140"/>
      <c r="P99" s="176"/>
      <c r="Q99" s="141"/>
      <c r="R99" s="140"/>
      <c r="S99" s="176"/>
      <c r="T99" s="141"/>
      <c r="U99" s="140"/>
      <c r="V99" s="176"/>
      <c r="W99" s="141"/>
      <c r="X99" s="140"/>
      <c r="Y99" s="176"/>
      <c r="Z99" s="141"/>
      <c r="AA99" s="140"/>
      <c r="AB99" s="176"/>
      <c r="AC99" s="141"/>
      <c r="AD99" s="140" t="s">
        <v>176</v>
      </c>
      <c r="AE99" s="176" t="s">
        <v>176</v>
      </c>
      <c r="AF99" s="141" t="s">
        <v>176</v>
      </c>
      <c r="AG99" s="140" t="s">
        <v>176</v>
      </c>
      <c r="AH99" s="176" t="s">
        <v>176</v>
      </c>
      <c r="AI99" s="141" t="s">
        <v>176</v>
      </c>
      <c r="AJ99" s="140" t="s">
        <v>176</v>
      </c>
      <c r="AK99" s="176" t="s">
        <v>176</v>
      </c>
      <c r="AL99" s="141" t="s">
        <v>176</v>
      </c>
    </row>
    <row r="100" spans="1:38" s="26" customFormat="1" ht="14.4" customHeight="1" x14ac:dyDescent="0.25">
      <c r="A100" s="129" t="s">
        <v>286</v>
      </c>
      <c r="B100" s="26" t="s">
        <v>287</v>
      </c>
      <c r="C100" s="116" t="s">
        <v>176</v>
      </c>
      <c r="D100" s="175" t="s">
        <v>176</v>
      </c>
      <c r="E100" s="119" t="s">
        <v>176</v>
      </c>
      <c r="F100" s="116" t="s">
        <v>176</v>
      </c>
      <c r="G100" s="175" t="s">
        <v>176</v>
      </c>
      <c r="H100" s="119" t="s">
        <v>176</v>
      </c>
      <c r="I100" s="116" t="s">
        <v>176</v>
      </c>
      <c r="J100" s="175" t="s">
        <v>176</v>
      </c>
      <c r="K100" s="119" t="s">
        <v>176</v>
      </c>
      <c r="L100" s="116" t="s">
        <v>176</v>
      </c>
      <c r="M100" s="175" t="s">
        <v>176</v>
      </c>
      <c r="N100" s="119" t="s">
        <v>176</v>
      </c>
      <c r="O100" s="116">
        <v>1</v>
      </c>
      <c r="P100" s="175" t="s">
        <v>176</v>
      </c>
      <c r="Q100" s="119">
        <v>1</v>
      </c>
      <c r="R100" s="116">
        <v>6</v>
      </c>
      <c r="S100" s="175" t="s">
        <v>176</v>
      </c>
      <c r="T100" s="119">
        <v>6</v>
      </c>
      <c r="U100" s="116">
        <v>49</v>
      </c>
      <c r="V100" s="175" t="s">
        <v>176</v>
      </c>
      <c r="W100" s="119">
        <v>49</v>
      </c>
      <c r="X100" s="116">
        <v>283</v>
      </c>
      <c r="Y100" s="175" t="s">
        <v>176</v>
      </c>
      <c r="Z100" s="119">
        <v>283</v>
      </c>
      <c r="AA100" s="116">
        <v>442</v>
      </c>
      <c r="AB100" s="175" t="s">
        <v>176</v>
      </c>
      <c r="AC100" s="119">
        <v>442</v>
      </c>
      <c r="AD100" s="116">
        <v>367</v>
      </c>
      <c r="AE100" s="175" t="s">
        <v>176</v>
      </c>
      <c r="AF100" s="119">
        <v>367</v>
      </c>
      <c r="AG100" s="116">
        <v>483</v>
      </c>
      <c r="AH100" s="175" t="s">
        <v>176</v>
      </c>
      <c r="AI100" s="119">
        <v>483</v>
      </c>
      <c r="AJ100" s="116">
        <v>371</v>
      </c>
      <c r="AK100" s="175" t="s">
        <v>176</v>
      </c>
      <c r="AL100" s="119">
        <v>371</v>
      </c>
    </row>
    <row r="101" spans="1:38" s="26" customFormat="1" ht="14.4" customHeight="1" x14ac:dyDescent="0.25">
      <c r="A101" s="129" t="s">
        <v>371</v>
      </c>
      <c r="B101" s="26" t="s">
        <v>289</v>
      </c>
      <c r="C101" s="116" t="s">
        <v>176</v>
      </c>
      <c r="D101" s="175" t="s">
        <v>176</v>
      </c>
      <c r="E101" s="119" t="s">
        <v>176</v>
      </c>
      <c r="F101" s="116" t="s">
        <v>176</v>
      </c>
      <c r="G101" s="175" t="s">
        <v>176</v>
      </c>
      <c r="H101" s="119" t="s">
        <v>176</v>
      </c>
      <c r="I101" s="116" t="s">
        <v>176</v>
      </c>
      <c r="J101" s="175" t="s">
        <v>176</v>
      </c>
      <c r="K101" s="119" t="s">
        <v>176</v>
      </c>
      <c r="L101" s="116">
        <v>35</v>
      </c>
      <c r="M101" s="175" t="s">
        <v>176</v>
      </c>
      <c r="N101" s="119">
        <v>35</v>
      </c>
      <c r="O101" s="116">
        <v>445</v>
      </c>
      <c r="P101" s="175" t="s">
        <v>176</v>
      </c>
      <c r="Q101" s="119">
        <v>445</v>
      </c>
      <c r="R101" s="116">
        <v>656</v>
      </c>
      <c r="S101" s="175" t="s">
        <v>176</v>
      </c>
      <c r="T101" s="119">
        <v>656</v>
      </c>
      <c r="U101" s="116">
        <v>805</v>
      </c>
      <c r="V101" s="175" t="s">
        <v>176</v>
      </c>
      <c r="W101" s="119">
        <v>805</v>
      </c>
      <c r="X101" s="116">
        <v>895</v>
      </c>
      <c r="Y101" s="175" t="s">
        <v>176</v>
      </c>
      <c r="Z101" s="119">
        <v>895</v>
      </c>
      <c r="AA101" s="116">
        <v>1122</v>
      </c>
      <c r="AB101" s="175" t="s">
        <v>176</v>
      </c>
      <c r="AC101" s="119">
        <v>1122</v>
      </c>
      <c r="AD101" s="116">
        <v>1062</v>
      </c>
      <c r="AE101" s="175" t="s">
        <v>176</v>
      </c>
      <c r="AF101" s="119">
        <v>1062</v>
      </c>
      <c r="AG101" s="116">
        <v>1256</v>
      </c>
      <c r="AH101" s="175" t="s">
        <v>176</v>
      </c>
      <c r="AI101" s="119">
        <v>1256</v>
      </c>
      <c r="AJ101" s="116">
        <v>1157</v>
      </c>
      <c r="AK101" s="175" t="s">
        <v>176</v>
      </c>
      <c r="AL101" s="119">
        <v>1157</v>
      </c>
    </row>
    <row r="102" spans="1:38" s="26" customFormat="1" ht="14.4" customHeight="1" x14ac:dyDescent="0.25">
      <c r="A102" s="129" t="s">
        <v>290</v>
      </c>
      <c r="B102" s="26" t="s">
        <v>291</v>
      </c>
      <c r="C102" s="116" t="s">
        <v>176</v>
      </c>
      <c r="D102" s="175" t="s">
        <v>176</v>
      </c>
      <c r="E102" s="119" t="s">
        <v>176</v>
      </c>
      <c r="F102" s="116">
        <v>1</v>
      </c>
      <c r="G102" s="175" t="s">
        <v>176</v>
      </c>
      <c r="H102" s="119">
        <v>1</v>
      </c>
      <c r="I102" s="116" t="s">
        <v>176</v>
      </c>
      <c r="J102" s="175" t="s">
        <v>176</v>
      </c>
      <c r="K102" s="119" t="s">
        <v>176</v>
      </c>
      <c r="L102" s="116">
        <v>1</v>
      </c>
      <c r="M102" s="175" t="s">
        <v>176</v>
      </c>
      <c r="N102" s="119">
        <v>1</v>
      </c>
      <c r="O102" s="116">
        <v>2</v>
      </c>
      <c r="P102" s="175" t="s">
        <v>176</v>
      </c>
      <c r="Q102" s="119">
        <v>2</v>
      </c>
      <c r="R102" s="116">
        <v>1</v>
      </c>
      <c r="S102" s="175" t="s">
        <v>176</v>
      </c>
      <c r="T102" s="119">
        <v>1</v>
      </c>
      <c r="U102" s="116" t="s">
        <v>176</v>
      </c>
      <c r="V102" s="175" t="s">
        <v>176</v>
      </c>
      <c r="W102" s="119" t="s">
        <v>176</v>
      </c>
      <c r="X102" s="116" t="s">
        <v>176</v>
      </c>
      <c r="Y102" s="175" t="s">
        <v>176</v>
      </c>
      <c r="Z102" s="119" t="s">
        <v>176</v>
      </c>
      <c r="AA102" s="116">
        <v>1</v>
      </c>
      <c r="AB102" s="175" t="s">
        <v>176</v>
      </c>
      <c r="AC102" s="119">
        <v>1</v>
      </c>
      <c r="AD102" s="116">
        <v>1</v>
      </c>
      <c r="AE102" s="175" t="s">
        <v>176</v>
      </c>
      <c r="AF102" s="119">
        <v>1</v>
      </c>
      <c r="AG102" s="116">
        <v>5</v>
      </c>
      <c r="AH102" s="175" t="s">
        <v>176</v>
      </c>
      <c r="AI102" s="119">
        <v>5</v>
      </c>
      <c r="AJ102" s="116">
        <v>3</v>
      </c>
      <c r="AK102" s="175" t="s">
        <v>176</v>
      </c>
      <c r="AL102" s="119">
        <v>3</v>
      </c>
    </row>
    <row r="103" spans="1:38" s="26" customFormat="1" ht="14.4" customHeight="1" x14ac:dyDescent="0.25">
      <c r="A103" s="129" t="s">
        <v>292</v>
      </c>
      <c r="B103" s="26" t="s">
        <v>293</v>
      </c>
      <c r="C103" s="116" t="s">
        <v>176</v>
      </c>
      <c r="D103" s="175" t="s">
        <v>176</v>
      </c>
      <c r="E103" s="119" t="s">
        <v>176</v>
      </c>
      <c r="F103" s="116" t="s">
        <v>176</v>
      </c>
      <c r="G103" s="175" t="s">
        <v>176</v>
      </c>
      <c r="H103" s="119" t="s">
        <v>176</v>
      </c>
      <c r="I103" s="116" t="s">
        <v>176</v>
      </c>
      <c r="J103" s="175" t="s">
        <v>176</v>
      </c>
      <c r="K103" s="119" t="s">
        <v>176</v>
      </c>
      <c r="L103" s="116">
        <v>1</v>
      </c>
      <c r="M103" s="175" t="s">
        <v>176</v>
      </c>
      <c r="N103" s="119">
        <v>1</v>
      </c>
      <c r="O103" s="116">
        <v>1</v>
      </c>
      <c r="P103" s="175" t="s">
        <v>176</v>
      </c>
      <c r="Q103" s="119">
        <v>1</v>
      </c>
      <c r="R103" s="116" t="s">
        <v>176</v>
      </c>
      <c r="S103" s="175" t="s">
        <v>176</v>
      </c>
      <c r="T103" s="119" t="s">
        <v>176</v>
      </c>
      <c r="U103" s="116" t="s">
        <v>176</v>
      </c>
      <c r="V103" s="175" t="s">
        <v>176</v>
      </c>
      <c r="W103" s="119" t="s">
        <v>176</v>
      </c>
      <c r="X103" s="116" t="s">
        <v>176</v>
      </c>
      <c r="Y103" s="175" t="s">
        <v>176</v>
      </c>
      <c r="Z103" s="119" t="s">
        <v>176</v>
      </c>
      <c r="AA103" s="116">
        <v>1</v>
      </c>
      <c r="AB103" s="175" t="s">
        <v>176</v>
      </c>
      <c r="AC103" s="119">
        <v>1</v>
      </c>
      <c r="AD103" s="116" t="s">
        <v>176</v>
      </c>
      <c r="AE103" s="175" t="s">
        <v>176</v>
      </c>
      <c r="AF103" s="119" t="s">
        <v>176</v>
      </c>
      <c r="AG103" s="116" t="s">
        <v>176</v>
      </c>
      <c r="AH103" s="175" t="s">
        <v>176</v>
      </c>
      <c r="AI103" s="119" t="s">
        <v>176</v>
      </c>
      <c r="AJ103" s="116" t="s">
        <v>176</v>
      </c>
      <c r="AK103" s="175" t="s">
        <v>176</v>
      </c>
      <c r="AL103" s="119" t="s">
        <v>176</v>
      </c>
    </row>
    <row r="104" spans="1:38" s="26" customFormat="1" ht="14.4" customHeight="1" x14ac:dyDescent="0.25">
      <c r="A104" s="129" t="s">
        <v>294</v>
      </c>
      <c r="B104" s="26" t="s">
        <v>295</v>
      </c>
      <c r="C104" s="116" t="s">
        <v>176</v>
      </c>
      <c r="D104" s="175" t="s">
        <v>176</v>
      </c>
      <c r="E104" s="119" t="s">
        <v>176</v>
      </c>
      <c r="F104" s="116">
        <v>4</v>
      </c>
      <c r="G104" s="175" t="s">
        <v>176</v>
      </c>
      <c r="H104" s="119">
        <v>4</v>
      </c>
      <c r="I104" s="116">
        <v>1</v>
      </c>
      <c r="J104" s="175" t="s">
        <v>176</v>
      </c>
      <c r="K104" s="119">
        <v>1</v>
      </c>
      <c r="L104" s="116">
        <v>3</v>
      </c>
      <c r="M104" s="175" t="s">
        <v>176</v>
      </c>
      <c r="N104" s="119">
        <v>3</v>
      </c>
      <c r="O104" s="116">
        <v>3</v>
      </c>
      <c r="P104" s="175" t="s">
        <v>176</v>
      </c>
      <c r="Q104" s="119">
        <v>3</v>
      </c>
      <c r="R104" s="116">
        <v>1</v>
      </c>
      <c r="S104" s="175" t="s">
        <v>176</v>
      </c>
      <c r="T104" s="119">
        <v>1</v>
      </c>
      <c r="U104" s="116">
        <v>2</v>
      </c>
      <c r="V104" s="175" t="s">
        <v>176</v>
      </c>
      <c r="W104" s="119">
        <v>2</v>
      </c>
      <c r="X104" s="116">
        <v>2</v>
      </c>
      <c r="Y104" s="175" t="s">
        <v>176</v>
      </c>
      <c r="Z104" s="119">
        <v>2</v>
      </c>
      <c r="AA104" s="116">
        <v>4</v>
      </c>
      <c r="AB104" s="175" t="s">
        <v>176</v>
      </c>
      <c r="AC104" s="119">
        <v>4</v>
      </c>
      <c r="AD104" s="116" t="s">
        <v>176</v>
      </c>
      <c r="AE104" s="175" t="s">
        <v>176</v>
      </c>
      <c r="AF104" s="119" t="s">
        <v>176</v>
      </c>
      <c r="AG104" s="116">
        <v>5</v>
      </c>
      <c r="AH104" s="175" t="s">
        <v>176</v>
      </c>
      <c r="AI104" s="119">
        <v>5</v>
      </c>
      <c r="AJ104" s="116">
        <v>5</v>
      </c>
      <c r="AK104" s="175" t="s">
        <v>176</v>
      </c>
      <c r="AL104" s="119">
        <v>5</v>
      </c>
    </row>
    <row r="105" spans="1:38" s="26" customFormat="1" ht="14.4" customHeight="1" x14ac:dyDescent="0.25">
      <c r="A105" s="129" t="s">
        <v>296</v>
      </c>
      <c r="B105" s="26" t="s">
        <v>297</v>
      </c>
      <c r="C105" s="116">
        <v>1</v>
      </c>
      <c r="D105" s="175" t="s">
        <v>176</v>
      </c>
      <c r="E105" s="119">
        <v>1</v>
      </c>
      <c r="F105" s="116">
        <v>2</v>
      </c>
      <c r="G105" s="175" t="s">
        <v>176</v>
      </c>
      <c r="H105" s="119">
        <v>2</v>
      </c>
      <c r="I105" s="116">
        <v>1</v>
      </c>
      <c r="J105" s="175" t="s">
        <v>176</v>
      </c>
      <c r="K105" s="119">
        <v>1</v>
      </c>
      <c r="L105" s="116">
        <v>1</v>
      </c>
      <c r="M105" s="175" t="s">
        <v>176</v>
      </c>
      <c r="N105" s="119">
        <v>1</v>
      </c>
      <c r="O105" s="116">
        <v>3</v>
      </c>
      <c r="P105" s="175" t="s">
        <v>176</v>
      </c>
      <c r="Q105" s="119">
        <v>3</v>
      </c>
      <c r="R105" s="116">
        <v>2</v>
      </c>
      <c r="S105" s="175" t="s">
        <v>176</v>
      </c>
      <c r="T105" s="119">
        <v>2</v>
      </c>
      <c r="U105" s="116">
        <v>1</v>
      </c>
      <c r="V105" s="175" t="s">
        <v>176</v>
      </c>
      <c r="W105" s="119">
        <v>1</v>
      </c>
      <c r="X105" s="116">
        <v>2</v>
      </c>
      <c r="Y105" s="175" t="s">
        <v>176</v>
      </c>
      <c r="Z105" s="119">
        <v>2</v>
      </c>
      <c r="AA105" s="116">
        <v>3</v>
      </c>
      <c r="AB105" s="175" t="s">
        <v>176</v>
      </c>
      <c r="AC105" s="119">
        <v>3</v>
      </c>
      <c r="AD105" s="116">
        <v>1</v>
      </c>
      <c r="AE105" s="175" t="s">
        <v>176</v>
      </c>
      <c r="AF105" s="119">
        <v>1</v>
      </c>
      <c r="AG105" s="116" t="s">
        <v>176</v>
      </c>
      <c r="AH105" s="175" t="s">
        <v>176</v>
      </c>
      <c r="AI105" s="119" t="s">
        <v>176</v>
      </c>
      <c r="AJ105" s="116" t="s">
        <v>176</v>
      </c>
      <c r="AK105" s="175" t="s">
        <v>176</v>
      </c>
      <c r="AL105" s="119" t="s">
        <v>176</v>
      </c>
    </row>
    <row r="106" spans="1:38" s="26" customFormat="1" ht="14.4" customHeight="1" x14ac:dyDescent="0.25">
      <c r="A106" s="129" t="s">
        <v>298</v>
      </c>
      <c r="B106" s="26" t="s">
        <v>299</v>
      </c>
      <c r="C106" s="116">
        <v>4</v>
      </c>
      <c r="D106" s="175" t="s">
        <v>176</v>
      </c>
      <c r="E106" s="119">
        <v>4</v>
      </c>
      <c r="F106" s="116">
        <v>34</v>
      </c>
      <c r="G106" s="175" t="s">
        <v>176</v>
      </c>
      <c r="H106" s="119">
        <v>34</v>
      </c>
      <c r="I106" s="116">
        <v>13</v>
      </c>
      <c r="J106" s="175">
        <v>1</v>
      </c>
      <c r="K106" s="119">
        <v>14</v>
      </c>
      <c r="L106" s="116">
        <v>30</v>
      </c>
      <c r="M106" s="175" t="s">
        <v>176</v>
      </c>
      <c r="N106" s="119">
        <v>30</v>
      </c>
      <c r="O106" s="116">
        <v>21</v>
      </c>
      <c r="P106" s="175" t="s">
        <v>176</v>
      </c>
      <c r="Q106" s="119">
        <v>21</v>
      </c>
      <c r="R106" s="116">
        <v>24</v>
      </c>
      <c r="S106" s="175" t="s">
        <v>176</v>
      </c>
      <c r="T106" s="119">
        <v>24</v>
      </c>
      <c r="U106" s="116">
        <v>20</v>
      </c>
      <c r="V106" s="175" t="s">
        <v>176</v>
      </c>
      <c r="W106" s="119">
        <v>20</v>
      </c>
      <c r="X106" s="116">
        <v>25</v>
      </c>
      <c r="Y106" s="175" t="s">
        <v>176</v>
      </c>
      <c r="Z106" s="119">
        <v>25</v>
      </c>
      <c r="AA106" s="116">
        <v>22</v>
      </c>
      <c r="AB106" s="175" t="s">
        <v>176</v>
      </c>
      <c r="AC106" s="119">
        <v>22</v>
      </c>
      <c r="AD106" s="116">
        <v>11</v>
      </c>
      <c r="AE106" s="175" t="s">
        <v>176</v>
      </c>
      <c r="AF106" s="119">
        <v>11</v>
      </c>
      <c r="AG106" s="116">
        <v>17</v>
      </c>
      <c r="AH106" s="175" t="s">
        <v>176</v>
      </c>
      <c r="AI106" s="119">
        <v>17</v>
      </c>
      <c r="AJ106" s="116">
        <v>12</v>
      </c>
      <c r="AK106" s="175" t="s">
        <v>176</v>
      </c>
      <c r="AL106" s="119">
        <v>12</v>
      </c>
    </row>
    <row r="107" spans="1:38" s="26" customFormat="1" ht="14.4" customHeight="1" x14ac:dyDescent="0.25">
      <c r="A107" s="129" t="s">
        <v>300</v>
      </c>
      <c r="B107" s="26" t="s">
        <v>301</v>
      </c>
      <c r="C107" s="116">
        <v>2</v>
      </c>
      <c r="D107" s="175" t="s">
        <v>176</v>
      </c>
      <c r="E107" s="119">
        <v>2</v>
      </c>
      <c r="F107" s="116">
        <v>29</v>
      </c>
      <c r="G107" s="175" t="s">
        <v>176</v>
      </c>
      <c r="H107" s="119">
        <v>29</v>
      </c>
      <c r="I107" s="116">
        <v>10</v>
      </c>
      <c r="J107" s="175" t="s">
        <v>176</v>
      </c>
      <c r="K107" s="119">
        <v>10</v>
      </c>
      <c r="L107" s="116">
        <v>24</v>
      </c>
      <c r="M107" s="175" t="s">
        <v>176</v>
      </c>
      <c r="N107" s="119">
        <v>24</v>
      </c>
      <c r="O107" s="116">
        <v>19</v>
      </c>
      <c r="P107" s="175" t="s">
        <v>176</v>
      </c>
      <c r="Q107" s="119">
        <v>19</v>
      </c>
      <c r="R107" s="116">
        <v>24</v>
      </c>
      <c r="S107" s="175" t="s">
        <v>176</v>
      </c>
      <c r="T107" s="119">
        <v>24</v>
      </c>
      <c r="U107" s="116">
        <v>18</v>
      </c>
      <c r="V107" s="175" t="s">
        <v>176</v>
      </c>
      <c r="W107" s="119">
        <v>18</v>
      </c>
      <c r="X107" s="116">
        <v>18</v>
      </c>
      <c r="Y107" s="175" t="s">
        <v>176</v>
      </c>
      <c r="Z107" s="119">
        <v>18</v>
      </c>
      <c r="AA107" s="116">
        <v>14</v>
      </c>
      <c r="AB107" s="175" t="s">
        <v>176</v>
      </c>
      <c r="AC107" s="119">
        <v>14</v>
      </c>
      <c r="AD107" s="116">
        <v>9</v>
      </c>
      <c r="AE107" s="175" t="s">
        <v>176</v>
      </c>
      <c r="AF107" s="119">
        <v>9</v>
      </c>
      <c r="AG107" s="116">
        <v>16</v>
      </c>
      <c r="AH107" s="175" t="s">
        <v>176</v>
      </c>
      <c r="AI107" s="119">
        <v>16</v>
      </c>
      <c r="AJ107" s="116">
        <v>9</v>
      </c>
      <c r="AK107" s="175" t="s">
        <v>176</v>
      </c>
      <c r="AL107" s="119">
        <v>9</v>
      </c>
    </row>
    <row r="108" spans="1:38" s="26" customFormat="1" ht="14.4" customHeight="1" x14ac:dyDescent="0.25">
      <c r="A108" s="129" t="s">
        <v>302</v>
      </c>
      <c r="B108" s="26" t="s">
        <v>303</v>
      </c>
      <c r="C108" s="116" t="s">
        <v>176</v>
      </c>
      <c r="D108" s="175" t="s">
        <v>176</v>
      </c>
      <c r="E108" s="119" t="s">
        <v>176</v>
      </c>
      <c r="F108" s="116">
        <v>3</v>
      </c>
      <c r="G108" s="175" t="s">
        <v>176</v>
      </c>
      <c r="H108" s="119">
        <v>3</v>
      </c>
      <c r="I108" s="116">
        <v>1</v>
      </c>
      <c r="J108" s="175" t="s">
        <v>176</v>
      </c>
      <c r="K108" s="119">
        <v>1</v>
      </c>
      <c r="L108" s="116">
        <v>1</v>
      </c>
      <c r="M108" s="175" t="s">
        <v>176</v>
      </c>
      <c r="N108" s="119">
        <v>1</v>
      </c>
      <c r="O108" s="116">
        <v>1</v>
      </c>
      <c r="P108" s="175" t="s">
        <v>176</v>
      </c>
      <c r="Q108" s="119">
        <v>1</v>
      </c>
      <c r="R108" s="116" t="s">
        <v>176</v>
      </c>
      <c r="S108" s="175" t="s">
        <v>176</v>
      </c>
      <c r="T108" s="119" t="s">
        <v>176</v>
      </c>
      <c r="U108" s="116" t="s">
        <v>176</v>
      </c>
      <c r="V108" s="175" t="s">
        <v>176</v>
      </c>
      <c r="W108" s="119" t="s">
        <v>176</v>
      </c>
      <c r="X108" s="116">
        <v>2</v>
      </c>
      <c r="Y108" s="175" t="s">
        <v>176</v>
      </c>
      <c r="Z108" s="119">
        <v>2</v>
      </c>
      <c r="AA108" s="116">
        <v>2</v>
      </c>
      <c r="AB108" s="175" t="s">
        <v>176</v>
      </c>
      <c r="AC108" s="119">
        <v>2</v>
      </c>
      <c r="AD108" s="116">
        <v>1</v>
      </c>
      <c r="AE108" s="175" t="s">
        <v>176</v>
      </c>
      <c r="AF108" s="119">
        <v>1</v>
      </c>
      <c r="AG108" s="116">
        <v>1</v>
      </c>
      <c r="AH108" s="175" t="s">
        <v>176</v>
      </c>
      <c r="AI108" s="119">
        <v>1</v>
      </c>
      <c r="AJ108" s="116">
        <v>2</v>
      </c>
      <c r="AK108" s="175" t="s">
        <v>176</v>
      </c>
      <c r="AL108" s="119">
        <v>2</v>
      </c>
    </row>
    <row r="109" spans="1:38" s="26" customFormat="1" ht="14.4" customHeight="1" x14ac:dyDescent="0.25">
      <c r="A109" s="129" t="s">
        <v>304</v>
      </c>
      <c r="B109" s="26" t="s">
        <v>305</v>
      </c>
      <c r="C109" s="116" t="s">
        <v>176</v>
      </c>
      <c r="D109" s="175" t="s">
        <v>176</v>
      </c>
      <c r="E109" s="119" t="s">
        <v>176</v>
      </c>
      <c r="F109" s="116" t="s">
        <v>176</v>
      </c>
      <c r="G109" s="175" t="s">
        <v>176</v>
      </c>
      <c r="H109" s="119" t="s">
        <v>176</v>
      </c>
      <c r="I109" s="116" t="s">
        <v>176</v>
      </c>
      <c r="J109" s="175" t="s">
        <v>176</v>
      </c>
      <c r="K109" s="119" t="s">
        <v>176</v>
      </c>
      <c r="L109" s="116" t="s">
        <v>176</v>
      </c>
      <c r="M109" s="175" t="s">
        <v>176</v>
      </c>
      <c r="N109" s="119" t="s">
        <v>176</v>
      </c>
      <c r="O109" s="116" t="s">
        <v>176</v>
      </c>
      <c r="P109" s="175" t="s">
        <v>176</v>
      </c>
      <c r="Q109" s="119" t="s">
        <v>176</v>
      </c>
      <c r="R109" s="116">
        <v>1</v>
      </c>
      <c r="S109" s="175" t="s">
        <v>176</v>
      </c>
      <c r="T109" s="119">
        <v>1</v>
      </c>
      <c r="U109" s="116" t="s">
        <v>176</v>
      </c>
      <c r="V109" s="175" t="s">
        <v>176</v>
      </c>
      <c r="W109" s="119" t="s">
        <v>176</v>
      </c>
      <c r="X109" s="116" t="s">
        <v>176</v>
      </c>
      <c r="Y109" s="175" t="s">
        <v>176</v>
      </c>
      <c r="Z109" s="119" t="s">
        <v>176</v>
      </c>
      <c r="AA109" s="116">
        <v>2</v>
      </c>
      <c r="AB109" s="175" t="s">
        <v>176</v>
      </c>
      <c r="AC109" s="119">
        <v>2</v>
      </c>
      <c r="AD109" s="116" t="s">
        <v>176</v>
      </c>
      <c r="AE109" s="175" t="s">
        <v>176</v>
      </c>
      <c r="AF109" s="119" t="s">
        <v>176</v>
      </c>
      <c r="AG109" s="116">
        <v>1</v>
      </c>
      <c r="AH109" s="175" t="s">
        <v>176</v>
      </c>
      <c r="AI109" s="119">
        <v>1</v>
      </c>
      <c r="AJ109" s="116" t="s">
        <v>176</v>
      </c>
      <c r="AK109" s="175" t="s">
        <v>176</v>
      </c>
      <c r="AL109" s="119" t="s">
        <v>176</v>
      </c>
    </row>
    <row r="110" spans="1:38" s="26" customFormat="1" ht="14.4" customHeight="1" x14ac:dyDescent="0.25">
      <c r="A110" s="129" t="s">
        <v>306</v>
      </c>
      <c r="B110" s="26" t="s">
        <v>307</v>
      </c>
      <c r="C110" s="116" t="s">
        <v>176</v>
      </c>
      <c r="D110" s="175" t="s">
        <v>176</v>
      </c>
      <c r="E110" s="119" t="s">
        <v>176</v>
      </c>
      <c r="F110" s="116">
        <v>11</v>
      </c>
      <c r="G110" s="175" t="s">
        <v>176</v>
      </c>
      <c r="H110" s="119">
        <v>11</v>
      </c>
      <c r="I110" s="116">
        <v>3</v>
      </c>
      <c r="J110" s="175" t="s">
        <v>176</v>
      </c>
      <c r="K110" s="119">
        <v>3</v>
      </c>
      <c r="L110" s="116">
        <v>2</v>
      </c>
      <c r="M110" s="175" t="s">
        <v>176</v>
      </c>
      <c r="N110" s="119">
        <v>2</v>
      </c>
      <c r="O110" s="116">
        <v>4</v>
      </c>
      <c r="P110" s="175" t="s">
        <v>176</v>
      </c>
      <c r="Q110" s="119">
        <v>4</v>
      </c>
      <c r="R110" s="116">
        <v>3</v>
      </c>
      <c r="S110" s="175" t="s">
        <v>176</v>
      </c>
      <c r="T110" s="119">
        <v>3</v>
      </c>
      <c r="U110" s="116">
        <v>2</v>
      </c>
      <c r="V110" s="175" t="s">
        <v>176</v>
      </c>
      <c r="W110" s="119">
        <v>2</v>
      </c>
      <c r="X110" s="116">
        <v>5</v>
      </c>
      <c r="Y110" s="175" t="s">
        <v>176</v>
      </c>
      <c r="Z110" s="119">
        <v>5</v>
      </c>
      <c r="AA110" s="116">
        <v>3</v>
      </c>
      <c r="AB110" s="175" t="s">
        <v>176</v>
      </c>
      <c r="AC110" s="119">
        <v>3</v>
      </c>
      <c r="AD110" s="116" t="s">
        <v>176</v>
      </c>
      <c r="AE110" s="175" t="s">
        <v>176</v>
      </c>
      <c r="AF110" s="119" t="s">
        <v>176</v>
      </c>
      <c r="AG110" s="116">
        <v>4</v>
      </c>
      <c r="AH110" s="175" t="s">
        <v>176</v>
      </c>
      <c r="AI110" s="119">
        <v>4</v>
      </c>
      <c r="AJ110" s="116" t="s">
        <v>176</v>
      </c>
      <c r="AK110" s="175" t="s">
        <v>176</v>
      </c>
      <c r="AL110" s="119" t="s">
        <v>176</v>
      </c>
    </row>
    <row r="111" spans="1:38" s="26" customFormat="1" ht="14.4" customHeight="1" x14ac:dyDescent="0.25">
      <c r="A111" s="129" t="s">
        <v>308</v>
      </c>
      <c r="B111" s="26" t="s">
        <v>309</v>
      </c>
      <c r="C111" s="116" t="s">
        <v>176</v>
      </c>
      <c r="D111" s="175" t="s">
        <v>176</v>
      </c>
      <c r="E111" s="119" t="s">
        <v>176</v>
      </c>
      <c r="F111" s="116" t="s">
        <v>176</v>
      </c>
      <c r="G111" s="175" t="s">
        <v>176</v>
      </c>
      <c r="H111" s="119" t="s">
        <v>176</v>
      </c>
      <c r="I111" s="116" t="s">
        <v>176</v>
      </c>
      <c r="J111" s="175" t="s">
        <v>176</v>
      </c>
      <c r="K111" s="119" t="s">
        <v>176</v>
      </c>
      <c r="L111" s="116" t="s">
        <v>176</v>
      </c>
      <c r="M111" s="175" t="s">
        <v>176</v>
      </c>
      <c r="N111" s="119" t="s">
        <v>176</v>
      </c>
      <c r="O111" s="116" t="s">
        <v>176</v>
      </c>
      <c r="P111" s="175" t="s">
        <v>176</v>
      </c>
      <c r="Q111" s="119" t="s">
        <v>176</v>
      </c>
      <c r="R111" s="116">
        <v>1</v>
      </c>
      <c r="S111" s="175" t="s">
        <v>176</v>
      </c>
      <c r="T111" s="119">
        <v>1</v>
      </c>
      <c r="U111" s="116">
        <v>1</v>
      </c>
      <c r="V111" s="175" t="s">
        <v>176</v>
      </c>
      <c r="W111" s="119">
        <v>1</v>
      </c>
      <c r="X111" s="116" t="s">
        <v>176</v>
      </c>
      <c r="Y111" s="175" t="s">
        <v>176</v>
      </c>
      <c r="Z111" s="119" t="s">
        <v>176</v>
      </c>
      <c r="AA111" s="116" t="s">
        <v>176</v>
      </c>
      <c r="AB111" s="175" t="s">
        <v>176</v>
      </c>
      <c r="AC111" s="119" t="s">
        <v>176</v>
      </c>
      <c r="AD111" s="116" t="s">
        <v>176</v>
      </c>
      <c r="AE111" s="175" t="s">
        <v>176</v>
      </c>
      <c r="AF111" s="119" t="s">
        <v>176</v>
      </c>
      <c r="AG111" s="116">
        <v>1</v>
      </c>
      <c r="AH111" s="175" t="s">
        <v>176</v>
      </c>
      <c r="AI111" s="119">
        <v>1</v>
      </c>
      <c r="AJ111" s="116" t="s">
        <v>176</v>
      </c>
      <c r="AK111" s="175" t="s">
        <v>176</v>
      </c>
      <c r="AL111" s="119" t="s">
        <v>176</v>
      </c>
    </row>
    <row r="112" spans="1:38" s="26" customFormat="1" ht="14.4" customHeight="1" x14ac:dyDescent="0.25">
      <c r="A112" s="129" t="s">
        <v>372</v>
      </c>
      <c r="B112" s="115" t="s">
        <v>311</v>
      </c>
      <c r="C112" s="116">
        <v>2</v>
      </c>
      <c r="D112" s="116" t="s">
        <v>176</v>
      </c>
      <c r="E112" s="119">
        <v>2</v>
      </c>
      <c r="F112" s="116" t="s">
        <v>176</v>
      </c>
      <c r="G112" s="116" t="s">
        <v>176</v>
      </c>
      <c r="H112" s="119" t="s">
        <v>176</v>
      </c>
      <c r="I112" s="116" t="s">
        <v>176</v>
      </c>
      <c r="J112" s="116" t="s">
        <v>176</v>
      </c>
      <c r="K112" s="119" t="s">
        <v>176</v>
      </c>
      <c r="L112" s="116" t="s">
        <v>176</v>
      </c>
      <c r="M112" s="116">
        <v>1</v>
      </c>
      <c r="N112" s="119">
        <v>1</v>
      </c>
      <c r="O112" s="116" t="s">
        <v>176</v>
      </c>
      <c r="P112" s="116" t="s">
        <v>176</v>
      </c>
      <c r="Q112" s="119" t="s">
        <v>176</v>
      </c>
      <c r="R112" s="116">
        <v>2</v>
      </c>
      <c r="S112" s="116" t="s">
        <v>176</v>
      </c>
      <c r="T112" s="119">
        <v>2</v>
      </c>
      <c r="U112" s="116">
        <v>1</v>
      </c>
      <c r="V112" s="116">
        <v>1</v>
      </c>
      <c r="W112" s="119">
        <v>2</v>
      </c>
      <c r="X112" s="116" t="s">
        <v>176</v>
      </c>
      <c r="Y112" s="116" t="s">
        <v>176</v>
      </c>
      <c r="Z112" s="119" t="s">
        <v>176</v>
      </c>
      <c r="AA112" s="116" t="s">
        <v>176</v>
      </c>
      <c r="AB112" s="116" t="s">
        <v>176</v>
      </c>
      <c r="AC112" s="119" t="s">
        <v>176</v>
      </c>
      <c r="AD112" s="116" t="s">
        <v>176</v>
      </c>
      <c r="AE112" s="116" t="s">
        <v>176</v>
      </c>
      <c r="AF112" s="119" t="s">
        <v>176</v>
      </c>
      <c r="AG112" s="116" t="s">
        <v>176</v>
      </c>
      <c r="AH112" s="116" t="s">
        <v>176</v>
      </c>
      <c r="AI112" s="119" t="s">
        <v>176</v>
      </c>
      <c r="AJ112" s="116" t="s">
        <v>176</v>
      </c>
      <c r="AK112" s="116" t="s">
        <v>176</v>
      </c>
      <c r="AL112" s="119" t="s">
        <v>176</v>
      </c>
    </row>
    <row r="113" spans="1:38" s="26" customFormat="1" ht="14.4" customHeight="1" x14ac:dyDescent="0.25">
      <c r="A113" s="129" t="s">
        <v>373</v>
      </c>
      <c r="B113" s="115" t="s">
        <v>313</v>
      </c>
      <c r="C113" s="116">
        <v>1</v>
      </c>
      <c r="D113" s="175" t="s">
        <v>176</v>
      </c>
      <c r="E113" s="119">
        <v>1</v>
      </c>
      <c r="F113" s="116">
        <v>1</v>
      </c>
      <c r="G113" s="175" t="s">
        <v>176</v>
      </c>
      <c r="H113" s="119">
        <v>1</v>
      </c>
      <c r="I113" s="116" t="s">
        <v>176</v>
      </c>
      <c r="J113" s="175" t="s">
        <v>176</v>
      </c>
      <c r="K113" s="119" t="s">
        <v>176</v>
      </c>
      <c r="L113" s="116" t="s">
        <v>176</v>
      </c>
      <c r="M113" s="175" t="s">
        <v>176</v>
      </c>
      <c r="N113" s="119" t="s">
        <v>176</v>
      </c>
      <c r="O113" s="116" t="s">
        <v>176</v>
      </c>
      <c r="P113" s="175" t="s">
        <v>176</v>
      </c>
      <c r="Q113" s="119" t="s">
        <v>176</v>
      </c>
      <c r="R113" s="116" t="s">
        <v>176</v>
      </c>
      <c r="S113" s="175" t="s">
        <v>176</v>
      </c>
      <c r="T113" s="119" t="s">
        <v>176</v>
      </c>
      <c r="U113" s="116">
        <v>1</v>
      </c>
      <c r="V113" s="175" t="s">
        <v>176</v>
      </c>
      <c r="W113" s="119">
        <v>1</v>
      </c>
      <c r="X113" s="116" t="s">
        <v>176</v>
      </c>
      <c r="Y113" s="175" t="s">
        <v>176</v>
      </c>
      <c r="Z113" s="119" t="s">
        <v>176</v>
      </c>
      <c r="AA113" s="116" t="s">
        <v>176</v>
      </c>
      <c r="AB113" s="175" t="s">
        <v>176</v>
      </c>
      <c r="AC113" s="119" t="s">
        <v>176</v>
      </c>
      <c r="AD113" s="116" t="s">
        <v>176</v>
      </c>
      <c r="AE113" s="175" t="s">
        <v>176</v>
      </c>
      <c r="AF113" s="119" t="s">
        <v>176</v>
      </c>
      <c r="AG113" s="116" t="s">
        <v>176</v>
      </c>
      <c r="AH113" s="175" t="s">
        <v>176</v>
      </c>
      <c r="AI113" s="119" t="s">
        <v>176</v>
      </c>
      <c r="AJ113" s="116" t="s">
        <v>176</v>
      </c>
      <c r="AK113" s="175" t="s">
        <v>176</v>
      </c>
      <c r="AL113" s="119" t="s">
        <v>176</v>
      </c>
    </row>
    <row r="114" spans="1:38" s="26" customFormat="1" ht="14.4" customHeight="1" x14ac:dyDescent="0.25">
      <c r="A114" s="129" t="s">
        <v>314</v>
      </c>
      <c r="B114" s="26" t="s">
        <v>315</v>
      </c>
      <c r="C114" s="116">
        <v>1</v>
      </c>
      <c r="D114" s="175" t="s">
        <v>176</v>
      </c>
      <c r="E114" s="119">
        <v>1</v>
      </c>
      <c r="F114" s="116">
        <v>2</v>
      </c>
      <c r="G114" s="175" t="s">
        <v>176</v>
      </c>
      <c r="H114" s="119">
        <v>2</v>
      </c>
      <c r="I114" s="116">
        <v>7</v>
      </c>
      <c r="J114" s="175" t="s">
        <v>176</v>
      </c>
      <c r="K114" s="119">
        <v>7</v>
      </c>
      <c r="L114" s="116">
        <v>3</v>
      </c>
      <c r="M114" s="175" t="s">
        <v>176</v>
      </c>
      <c r="N114" s="119">
        <v>3</v>
      </c>
      <c r="O114" s="116">
        <v>4</v>
      </c>
      <c r="P114" s="175" t="s">
        <v>176</v>
      </c>
      <c r="Q114" s="119">
        <v>4</v>
      </c>
      <c r="R114" s="116">
        <v>5</v>
      </c>
      <c r="S114" s="175" t="s">
        <v>176</v>
      </c>
      <c r="T114" s="119">
        <v>5</v>
      </c>
      <c r="U114" s="116">
        <v>2</v>
      </c>
      <c r="V114" s="175" t="s">
        <v>176</v>
      </c>
      <c r="W114" s="119">
        <v>2</v>
      </c>
      <c r="X114" s="116">
        <v>4</v>
      </c>
      <c r="Y114" s="175" t="s">
        <v>176</v>
      </c>
      <c r="Z114" s="119">
        <v>4</v>
      </c>
      <c r="AA114" s="116">
        <v>3</v>
      </c>
      <c r="AB114" s="175" t="s">
        <v>176</v>
      </c>
      <c r="AC114" s="119">
        <v>3</v>
      </c>
      <c r="AD114" s="116">
        <v>5</v>
      </c>
      <c r="AE114" s="175" t="s">
        <v>176</v>
      </c>
      <c r="AF114" s="119">
        <v>5</v>
      </c>
      <c r="AG114" s="116">
        <v>3</v>
      </c>
      <c r="AH114" s="175" t="s">
        <v>176</v>
      </c>
      <c r="AI114" s="119">
        <v>3</v>
      </c>
      <c r="AJ114" s="116">
        <v>3</v>
      </c>
      <c r="AK114" s="175" t="s">
        <v>176</v>
      </c>
      <c r="AL114" s="119">
        <v>3</v>
      </c>
    </row>
    <row r="115" spans="1:38" s="26" customFormat="1" ht="14.4" customHeight="1" x14ac:dyDescent="0.25">
      <c r="A115" s="129" t="s">
        <v>316</v>
      </c>
      <c r="B115" s="26" t="s">
        <v>317</v>
      </c>
      <c r="C115" s="116" t="s">
        <v>176</v>
      </c>
      <c r="D115" s="116" t="s">
        <v>176</v>
      </c>
      <c r="E115" s="119" t="s">
        <v>176</v>
      </c>
      <c r="F115" s="116" t="s">
        <v>176</v>
      </c>
      <c r="G115" s="116" t="s">
        <v>176</v>
      </c>
      <c r="H115" s="119" t="s">
        <v>176</v>
      </c>
      <c r="I115" s="116" t="s">
        <v>176</v>
      </c>
      <c r="J115" s="116" t="s">
        <v>176</v>
      </c>
      <c r="K115" s="119" t="s">
        <v>176</v>
      </c>
      <c r="L115" s="116" t="s">
        <v>176</v>
      </c>
      <c r="M115" s="116" t="s">
        <v>176</v>
      </c>
      <c r="N115" s="119" t="s">
        <v>176</v>
      </c>
      <c r="O115" s="116" t="s">
        <v>176</v>
      </c>
      <c r="P115" s="116" t="s">
        <v>176</v>
      </c>
      <c r="Q115" s="119" t="s">
        <v>176</v>
      </c>
      <c r="R115" s="116" t="s">
        <v>176</v>
      </c>
      <c r="S115" s="116" t="s">
        <v>176</v>
      </c>
      <c r="T115" s="119" t="s">
        <v>176</v>
      </c>
      <c r="U115" s="116" t="s">
        <v>176</v>
      </c>
      <c r="V115" s="116" t="s">
        <v>176</v>
      </c>
      <c r="W115" s="119" t="s">
        <v>176</v>
      </c>
      <c r="X115" s="116" t="s">
        <v>176</v>
      </c>
      <c r="Y115" s="116" t="s">
        <v>176</v>
      </c>
      <c r="Z115" s="119" t="s">
        <v>176</v>
      </c>
      <c r="AA115" s="116" t="s">
        <v>176</v>
      </c>
      <c r="AB115" s="116" t="s">
        <v>176</v>
      </c>
      <c r="AC115" s="119" t="s">
        <v>176</v>
      </c>
      <c r="AD115" s="116" t="s">
        <v>176</v>
      </c>
      <c r="AE115" s="116" t="s">
        <v>176</v>
      </c>
      <c r="AF115" s="119" t="s">
        <v>176</v>
      </c>
      <c r="AG115" s="116" t="s">
        <v>176</v>
      </c>
      <c r="AH115" s="116" t="s">
        <v>176</v>
      </c>
      <c r="AI115" s="119" t="s">
        <v>176</v>
      </c>
      <c r="AJ115" s="116" t="s">
        <v>176</v>
      </c>
      <c r="AK115" s="116" t="s">
        <v>176</v>
      </c>
      <c r="AL115" s="119" t="s">
        <v>176</v>
      </c>
    </row>
    <row r="116" spans="1:38" s="26" customFormat="1" ht="14.4" customHeight="1" x14ac:dyDescent="0.25">
      <c r="A116" s="129" t="s">
        <v>318</v>
      </c>
      <c r="B116" s="26" t="s">
        <v>319</v>
      </c>
      <c r="C116" s="116" t="s">
        <v>176</v>
      </c>
      <c r="D116" s="116" t="s">
        <v>176</v>
      </c>
      <c r="E116" s="119" t="s">
        <v>176</v>
      </c>
      <c r="F116" s="116" t="s">
        <v>176</v>
      </c>
      <c r="G116" s="116" t="s">
        <v>176</v>
      </c>
      <c r="H116" s="119" t="s">
        <v>176</v>
      </c>
      <c r="I116" s="116" t="s">
        <v>176</v>
      </c>
      <c r="J116" s="116" t="s">
        <v>176</v>
      </c>
      <c r="K116" s="119" t="s">
        <v>176</v>
      </c>
      <c r="L116" s="116" t="s">
        <v>176</v>
      </c>
      <c r="M116" s="116" t="s">
        <v>176</v>
      </c>
      <c r="N116" s="119" t="s">
        <v>176</v>
      </c>
      <c r="O116" s="116" t="s">
        <v>176</v>
      </c>
      <c r="P116" s="116" t="s">
        <v>176</v>
      </c>
      <c r="Q116" s="119" t="s">
        <v>176</v>
      </c>
      <c r="R116" s="116" t="s">
        <v>176</v>
      </c>
      <c r="S116" s="116" t="s">
        <v>176</v>
      </c>
      <c r="T116" s="119" t="s">
        <v>176</v>
      </c>
      <c r="U116" s="116" t="s">
        <v>176</v>
      </c>
      <c r="V116" s="116" t="s">
        <v>176</v>
      </c>
      <c r="W116" s="119" t="s">
        <v>176</v>
      </c>
      <c r="X116" s="116" t="s">
        <v>176</v>
      </c>
      <c r="Y116" s="116" t="s">
        <v>176</v>
      </c>
      <c r="Z116" s="119" t="s">
        <v>176</v>
      </c>
      <c r="AA116" s="116" t="s">
        <v>176</v>
      </c>
      <c r="AB116" s="116" t="s">
        <v>176</v>
      </c>
      <c r="AC116" s="119" t="s">
        <v>176</v>
      </c>
      <c r="AD116" s="116" t="s">
        <v>176</v>
      </c>
      <c r="AE116" s="116" t="s">
        <v>176</v>
      </c>
      <c r="AF116" s="119" t="s">
        <v>176</v>
      </c>
      <c r="AG116" s="116" t="s">
        <v>176</v>
      </c>
      <c r="AH116" s="116" t="s">
        <v>176</v>
      </c>
      <c r="AI116" s="119" t="s">
        <v>176</v>
      </c>
      <c r="AJ116" s="116" t="s">
        <v>176</v>
      </c>
      <c r="AK116" s="116" t="s">
        <v>176</v>
      </c>
      <c r="AL116" s="119" t="s">
        <v>176</v>
      </c>
    </row>
    <row r="117" spans="1:38" s="26" customFormat="1" ht="14.4" customHeight="1" x14ac:dyDescent="0.25">
      <c r="A117" s="129" t="s">
        <v>374</v>
      </c>
      <c r="B117" s="26" t="s">
        <v>321</v>
      </c>
      <c r="C117" s="116" t="s">
        <v>176</v>
      </c>
      <c r="D117" s="175" t="s">
        <v>176</v>
      </c>
      <c r="E117" s="119" t="s">
        <v>176</v>
      </c>
      <c r="F117" s="116">
        <v>9</v>
      </c>
      <c r="G117" s="175" t="s">
        <v>176</v>
      </c>
      <c r="H117" s="119">
        <v>9</v>
      </c>
      <c r="I117" s="116">
        <v>5</v>
      </c>
      <c r="J117" s="175" t="s">
        <v>176</v>
      </c>
      <c r="K117" s="119">
        <v>5</v>
      </c>
      <c r="L117" s="116">
        <v>5</v>
      </c>
      <c r="M117" s="175" t="s">
        <v>176</v>
      </c>
      <c r="N117" s="119">
        <v>5</v>
      </c>
      <c r="O117" s="116">
        <v>8</v>
      </c>
      <c r="P117" s="175" t="s">
        <v>176</v>
      </c>
      <c r="Q117" s="119">
        <v>8</v>
      </c>
      <c r="R117" s="116">
        <v>3</v>
      </c>
      <c r="S117" s="175">
        <v>1</v>
      </c>
      <c r="T117" s="119">
        <v>4</v>
      </c>
      <c r="U117" s="116">
        <v>3</v>
      </c>
      <c r="V117" s="175" t="s">
        <v>176</v>
      </c>
      <c r="W117" s="119">
        <v>3</v>
      </c>
      <c r="X117" s="116">
        <v>7</v>
      </c>
      <c r="Y117" s="175" t="s">
        <v>176</v>
      </c>
      <c r="Z117" s="119">
        <v>7</v>
      </c>
      <c r="AA117" s="116">
        <v>3</v>
      </c>
      <c r="AB117" s="175" t="s">
        <v>176</v>
      </c>
      <c r="AC117" s="119">
        <v>3</v>
      </c>
      <c r="AD117" s="116">
        <v>2</v>
      </c>
      <c r="AE117" s="175" t="s">
        <v>176</v>
      </c>
      <c r="AF117" s="119">
        <v>2</v>
      </c>
      <c r="AG117" s="116">
        <v>3</v>
      </c>
      <c r="AH117" s="175" t="s">
        <v>176</v>
      </c>
      <c r="AI117" s="119">
        <v>3</v>
      </c>
      <c r="AJ117" s="116">
        <v>2</v>
      </c>
      <c r="AK117" s="175" t="s">
        <v>176</v>
      </c>
      <c r="AL117" s="119">
        <v>2</v>
      </c>
    </row>
    <row r="118" spans="1:38" s="26" customFormat="1" ht="14.4" customHeight="1" x14ac:dyDescent="0.25">
      <c r="A118" s="129" t="s">
        <v>375</v>
      </c>
      <c r="B118" s="26" t="s">
        <v>323</v>
      </c>
      <c r="C118" s="116">
        <v>1</v>
      </c>
      <c r="D118" s="175" t="s">
        <v>176</v>
      </c>
      <c r="E118" s="119">
        <v>1</v>
      </c>
      <c r="F118" s="116" t="s">
        <v>176</v>
      </c>
      <c r="G118" s="175" t="s">
        <v>176</v>
      </c>
      <c r="H118" s="119" t="s">
        <v>176</v>
      </c>
      <c r="I118" s="116">
        <v>2</v>
      </c>
      <c r="J118" s="175" t="s">
        <v>176</v>
      </c>
      <c r="K118" s="119">
        <v>2</v>
      </c>
      <c r="L118" s="116" t="s">
        <v>176</v>
      </c>
      <c r="M118" s="175" t="s">
        <v>176</v>
      </c>
      <c r="N118" s="119" t="s">
        <v>176</v>
      </c>
      <c r="O118" s="116">
        <v>2</v>
      </c>
      <c r="P118" s="175" t="s">
        <v>176</v>
      </c>
      <c r="Q118" s="119">
        <v>2</v>
      </c>
      <c r="R118" s="116">
        <v>1</v>
      </c>
      <c r="S118" s="175" t="s">
        <v>176</v>
      </c>
      <c r="T118" s="119">
        <v>1</v>
      </c>
      <c r="U118" s="116" t="s">
        <v>176</v>
      </c>
      <c r="V118" s="175" t="s">
        <v>176</v>
      </c>
      <c r="W118" s="119" t="s">
        <v>176</v>
      </c>
      <c r="X118" s="116">
        <v>1</v>
      </c>
      <c r="Y118" s="175" t="s">
        <v>176</v>
      </c>
      <c r="Z118" s="119">
        <v>1</v>
      </c>
      <c r="AA118" s="116">
        <v>2</v>
      </c>
      <c r="AB118" s="175" t="s">
        <v>176</v>
      </c>
      <c r="AC118" s="119">
        <v>2</v>
      </c>
      <c r="AD118" s="116">
        <v>1</v>
      </c>
      <c r="AE118" s="175" t="s">
        <v>176</v>
      </c>
      <c r="AF118" s="119">
        <v>1</v>
      </c>
      <c r="AG118" s="116">
        <v>2</v>
      </c>
      <c r="AH118" s="175" t="s">
        <v>176</v>
      </c>
      <c r="AI118" s="119">
        <v>2</v>
      </c>
      <c r="AJ118" s="116">
        <v>1</v>
      </c>
      <c r="AK118" s="175" t="s">
        <v>176</v>
      </c>
      <c r="AL118" s="119">
        <v>1</v>
      </c>
    </row>
    <row r="119" spans="1:38" s="26" customFormat="1" ht="14.4" customHeight="1" x14ac:dyDescent="0.25">
      <c r="A119" s="129" t="s">
        <v>324</v>
      </c>
      <c r="B119" s="115" t="s">
        <v>325</v>
      </c>
      <c r="C119" s="116" t="s">
        <v>176</v>
      </c>
      <c r="D119" s="116" t="s">
        <v>176</v>
      </c>
      <c r="E119" s="119" t="s">
        <v>176</v>
      </c>
      <c r="F119" s="116" t="s">
        <v>176</v>
      </c>
      <c r="G119" s="116" t="s">
        <v>176</v>
      </c>
      <c r="H119" s="119" t="s">
        <v>176</v>
      </c>
      <c r="I119" s="116" t="s">
        <v>176</v>
      </c>
      <c r="J119" s="116" t="s">
        <v>176</v>
      </c>
      <c r="K119" s="119" t="s">
        <v>176</v>
      </c>
      <c r="L119" s="116" t="s">
        <v>176</v>
      </c>
      <c r="M119" s="116" t="s">
        <v>176</v>
      </c>
      <c r="N119" s="119" t="s">
        <v>176</v>
      </c>
      <c r="O119" s="116" t="s">
        <v>176</v>
      </c>
      <c r="P119" s="116" t="s">
        <v>176</v>
      </c>
      <c r="Q119" s="119" t="s">
        <v>176</v>
      </c>
      <c r="R119" s="116" t="s">
        <v>176</v>
      </c>
      <c r="S119" s="116" t="s">
        <v>176</v>
      </c>
      <c r="T119" s="119" t="s">
        <v>176</v>
      </c>
      <c r="U119" s="116" t="s">
        <v>176</v>
      </c>
      <c r="V119" s="116" t="s">
        <v>176</v>
      </c>
      <c r="W119" s="119" t="s">
        <v>176</v>
      </c>
      <c r="X119" s="116" t="s">
        <v>176</v>
      </c>
      <c r="Y119" s="116" t="s">
        <v>176</v>
      </c>
      <c r="Z119" s="119" t="s">
        <v>176</v>
      </c>
      <c r="AA119" s="116" t="s">
        <v>176</v>
      </c>
      <c r="AB119" s="116" t="s">
        <v>176</v>
      </c>
      <c r="AC119" s="119" t="s">
        <v>176</v>
      </c>
      <c r="AD119" s="116" t="s">
        <v>176</v>
      </c>
      <c r="AE119" s="116" t="s">
        <v>176</v>
      </c>
      <c r="AF119" s="119" t="s">
        <v>176</v>
      </c>
      <c r="AG119" s="116" t="s">
        <v>176</v>
      </c>
      <c r="AH119" s="116" t="s">
        <v>176</v>
      </c>
      <c r="AI119" s="119" t="s">
        <v>176</v>
      </c>
      <c r="AJ119" s="116" t="s">
        <v>176</v>
      </c>
      <c r="AK119" s="116" t="s">
        <v>176</v>
      </c>
      <c r="AL119" s="119" t="s">
        <v>176</v>
      </c>
    </row>
    <row r="120" spans="1:38" s="26" customFormat="1" ht="14.4" customHeight="1" x14ac:dyDescent="0.25">
      <c r="A120" s="129" t="s">
        <v>326</v>
      </c>
      <c r="B120" s="115" t="s">
        <v>327</v>
      </c>
      <c r="C120" s="116" t="s">
        <v>176</v>
      </c>
      <c r="D120" s="116" t="s">
        <v>176</v>
      </c>
      <c r="E120" s="119" t="s">
        <v>176</v>
      </c>
      <c r="F120" s="116" t="s">
        <v>176</v>
      </c>
      <c r="G120" s="116" t="s">
        <v>176</v>
      </c>
      <c r="H120" s="119" t="s">
        <v>176</v>
      </c>
      <c r="I120" s="116" t="s">
        <v>176</v>
      </c>
      <c r="J120" s="116" t="s">
        <v>176</v>
      </c>
      <c r="K120" s="119" t="s">
        <v>176</v>
      </c>
      <c r="L120" s="116" t="s">
        <v>176</v>
      </c>
      <c r="M120" s="116" t="s">
        <v>176</v>
      </c>
      <c r="N120" s="119" t="s">
        <v>176</v>
      </c>
      <c r="O120" s="116" t="s">
        <v>176</v>
      </c>
      <c r="P120" s="116" t="s">
        <v>176</v>
      </c>
      <c r="Q120" s="119" t="s">
        <v>176</v>
      </c>
      <c r="R120" s="116" t="s">
        <v>176</v>
      </c>
      <c r="S120" s="116" t="s">
        <v>176</v>
      </c>
      <c r="T120" s="119" t="s">
        <v>176</v>
      </c>
      <c r="U120" s="116" t="s">
        <v>176</v>
      </c>
      <c r="V120" s="116" t="s">
        <v>176</v>
      </c>
      <c r="W120" s="119" t="s">
        <v>176</v>
      </c>
      <c r="X120" s="116" t="s">
        <v>176</v>
      </c>
      <c r="Y120" s="116" t="s">
        <v>176</v>
      </c>
      <c r="Z120" s="119" t="s">
        <v>176</v>
      </c>
      <c r="AA120" s="116" t="s">
        <v>176</v>
      </c>
      <c r="AB120" s="116" t="s">
        <v>176</v>
      </c>
      <c r="AC120" s="119" t="s">
        <v>176</v>
      </c>
      <c r="AD120" s="116">
        <v>3</v>
      </c>
      <c r="AE120" s="116" t="s">
        <v>176</v>
      </c>
      <c r="AF120" s="119">
        <v>3</v>
      </c>
      <c r="AG120" s="116" t="s">
        <v>176</v>
      </c>
      <c r="AH120" s="116" t="s">
        <v>176</v>
      </c>
      <c r="AI120" s="119" t="s">
        <v>176</v>
      </c>
      <c r="AJ120" s="116" t="s">
        <v>176</v>
      </c>
      <c r="AK120" s="116" t="s">
        <v>176</v>
      </c>
      <c r="AL120" s="119" t="s">
        <v>176</v>
      </c>
    </row>
    <row r="121" spans="1:38" s="26" customFormat="1" ht="14.4" customHeight="1" x14ac:dyDescent="0.25">
      <c r="A121" s="129" t="s">
        <v>328</v>
      </c>
      <c r="B121" s="26" t="s">
        <v>329</v>
      </c>
      <c r="C121" s="116" t="s">
        <v>176</v>
      </c>
      <c r="D121" s="116" t="s">
        <v>176</v>
      </c>
      <c r="E121" s="119" t="s">
        <v>176</v>
      </c>
      <c r="F121" s="116" t="s">
        <v>176</v>
      </c>
      <c r="G121" s="116" t="s">
        <v>176</v>
      </c>
      <c r="H121" s="119" t="s">
        <v>176</v>
      </c>
      <c r="I121" s="116" t="s">
        <v>176</v>
      </c>
      <c r="J121" s="116" t="s">
        <v>176</v>
      </c>
      <c r="K121" s="119" t="s">
        <v>176</v>
      </c>
      <c r="L121" s="116" t="s">
        <v>176</v>
      </c>
      <c r="M121" s="116" t="s">
        <v>176</v>
      </c>
      <c r="N121" s="119" t="s">
        <v>176</v>
      </c>
      <c r="O121" s="116" t="s">
        <v>176</v>
      </c>
      <c r="P121" s="116" t="s">
        <v>176</v>
      </c>
      <c r="Q121" s="119" t="s">
        <v>176</v>
      </c>
      <c r="R121" s="116" t="s">
        <v>176</v>
      </c>
      <c r="S121" s="116" t="s">
        <v>176</v>
      </c>
      <c r="T121" s="119" t="s">
        <v>176</v>
      </c>
      <c r="U121" s="116" t="s">
        <v>176</v>
      </c>
      <c r="V121" s="116" t="s">
        <v>176</v>
      </c>
      <c r="W121" s="119" t="s">
        <v>176</v>
      </c>
      <c r="X121" s="116" t="s">
        <v>176</v>
      </c>
      <c r="Y121" s="116" t="s">
        <v>176</v>
      </c>
      <c r="Z121" s="119" t="s">
        <v>176</v>
      </c>
      <c r="AA121" s="116" t="s">
        <v>176</v>
      </c>
      <c r="AB121" s="116" t="s">
        <v>176</v>
      </c>
      <c r="AC121" s="119" t="s">
        <v>176</v>
      </c>
      <c r="AD121" s="116" t="s">
        <v>176</v>
      </c>
      <c r="AE121" s="116" t="s">
        <v>176</v>
      </c>
      <c r="AF121" s="119" t="s">
        <v>176</v>
      </c>
      <c r="AG121" s="116" t="s">
        <v>176</v>
      </c>
      <c r="AH121" s="116" t="s">
        <v>176</v>
      </c>
      <c r="AI121" s="119" t="s">
        <v>176</v>
      </c>
      <c r="AJ121" s="116" t="s">
        <v>176</v>
      </c>
      <c r="AK121" s="116" t="s">
        <v>176</v>
      </c>
      <c r="AL121" s="119" t="s">
        <v>176</v>
      </c>
    </row>
    <row r="122" spans="1:38" s="26" customFormat="1" ht="14.4" customHeight="1" x14ac:dyDescent="0.25">
      <c r="A122" s="129" t="s">
        <v>330</v>
      </c>
      <c r="B122" s="26" t="s">
        <v>331</v>
      </c>
      <c r="C122" s="116" t="s">
        <v>176</v>
      </c>
      <c r="D122" s="116" t="s">
        <v>176</v>
      </c>
      <c r="E122" s="119" t="s">
        <v>176</v>
      </c>
      <c r="F122" s="116">
        <v>1</v>
      </c>
      <c r="G122" s="116" t="s">
        <v>176</v>
      </c>
      <c r="H122" s="119">
        <v>1</v>
      </c>
      <c r="I122" s="116" t="s">
        <v>176</v>
      </c>
      <c r="J122" s="116" t="s">
        <v>176</v>
      </c>
      <c r="K122" s="119" t="s">
        <v>176</v>
      </c>
      <c r="L122" s="116" t="s">
        <v>176</v>
      </c>
      <c r="M122" s="116" t="s">
        <v>176</v>
      </c>
      <c r="N122" s="119" t="s">
        <v>176</v>
      </c>
      <c r="O122" s="116" t="s">
        <v>176</v>
      </c>
      <c r="P122" s="116" t="s">
        <v>176</v>
      </c>
      <c r="Q122" s="119" t="s">
        <v>176</v>
      </c>
      <c r="R122" s="116" t="s">
        <v>176</v>
      </c>
      <c r="S122" s="116" t="s">
        <v>176</v>
      </c>
      <c r="T122" s="119" t="s">
        <v>176</v>
      </c>
      <c r="U122" s="116" t="s">
        <v>176</v>
      </c>
      <c r="V122" s="116" t="s">
        <v>176</v>
      </c>
      <c r="W122" s="119" t="s">
        <v>176</v>
      </c>
      <c r="X122" s="116" t="s">
        <v>176</v>
      </c>
      <c r="Y122" s="116" t="s">
        <v>176</v>
      </c>
      <c r="Z122" s="119" t="s">
        <v>176</v>
      </c>
      <c r="AA122" s="116" t="s">
        <v>176</v>
      </c>
      <c r="AB122" s="116" t="s">
        <v>176</v>
      </c>
      <c r="AC122" s="119" t="s">
        <v>176</v>
      </c>
      <c r="AD122" s="116" t="s">
        <v>176</v>
      </c>
      <c r="AE122" s="116" t="s">
        <v>176</v>
      </c>
      <c r="AF122" s="119" t="s">
        <v>176</v>
      </c>
      <c r="AG122" s="116" t="s">
        <v>176</v>
      </c>
      <c r="AH122" s="116">
        <v>1</v>
      </c>
      <c r="AI122" s="119">
        <v>1</v>
      </c>
      <c r="AJ122" s="116" t="s">
        <v>176</v>
      </c>
      <c r="AK122" s="116" t="s">
        <v>176</v>
      </c>
      <c r="AL122" s="119" t="s">
        <v>176</v>
      </c>
    </row>
    <row r="123" spans="1:38" s="26" customFormat="1" ht="14.4" customHeight="1" x14ac:dyDescent="0.25">
      <c r="A123" s="129" t="s">
        <v>332</v>
      </c>
      <c r="B123" s="26" t="s">
        <v>333</v>
      </c>
      <c r="C123" s="116" t="s">
        <v>176</v>
      </c>
      <c r="D123" s="116" t="s">
        <v>176</v>
      </c>
      <c r="E123" s="119" t="s">
        <v>176</v>
      </c>
      <c r="F123" s="116">
        <v>7</v>
      </c>
      <c r="G123" s="116">
        <v>1</v>
      </c>
      <c r="H123" s="119">
        <v>8</v>
      </c>
      <c r="I123" s="116">
        <v>17</v>
      </c>
      <c r="J123" s="116" t="s">
        <v>176</v>
      </c>
      <c r="K123" s="119">
        <v>17</v>
      </c>
      <c r="L123" s="116">
        <v>7</v>
      </c>
      <c r="M123" s="116">
        <v>1</v>
      </c>
      <c r="N123" s="119">
        <v>8</v>
      </c>
      <c r="O123" s="116">
        <v>33</v>
      </c>
      <c r="P123" s="116">
        <v>2</v>
      </c>
      <c r="Q123" s="119">
        <v>35</v>
      </c>
      <c r="R123" s="116">
        <v>29</v>
      </c>
      <c r="S123" s="116">
        <v>4</v>
      </c>
      <c r="T123" s="119">
        <v>33</v>
      </c>
      <c r="U123" s="116">
        <v>10</v>
      </c>
      <c r="V123" s="116">
        <v>5</v>
      </c>
      <c r="W123" s="119">
        <v>15</v>
      </c>
      <c r="X123" s="116">
        <v>26</v>
      </c>
      <c r="Y123" s="116">
        <v>4</v>
      </c>
      <c r="Z123" s="119">
        <v>30</v>
      </c>
      <c r="AA123" s="116">
        <v>13</v>
      </c>
      <c r="AB123" s="116">
        <v>3</v>
      </c>
      <c r="AC123" s="119">
        <v>16</v>
      </c>
      <c r="AD123" s="116">
        <v>20</v>
      </c>
      <c r="AE123" s="116">
        <v>8</v>
      </c>
      <c r="AF123" s="119">
        <v>28</v>
      </c>
      <c r="AG123" s="116">
        <v>13</v>
      </c>
      <c r="AH123" s="116">
        <v>2</v>
      </c>
      <c r="AI123" s="119">
        <v>15</v>
      </c>
      <c r="AJ123" s="116">
        <v>24</v>
      </c>
      <c r="AK123" s="116">
        <v>1</v>
      </c>
      <c r="AL123" s="119">
        <v>25</v>
      </c>
    </row>
    <row r="124" spans="1:38" s="26" customFormat="1" ht="14.4" customHeight="1" x14ac:dyDescent="0.25">
      <c r="A124" s="129" t="s">
        <v>334</v>
      </c>
      <c r="B124" s="26" t="s">
        <v>335</v>
      </c>
      <c r="C124" s="116" t="s">
        <v>176</v>
      </c>
      <c r="D124" s="175" t="s">
        <v>176</v>
      </c>
      <c r="E124" s="119" t="s">
        <v>176</v>
      </c>
      <c r="F124" s="116">
        <v>1</v>
      </c>
      <c r="G124" s="175" t="s">
        <v>176</v>
      </c>
      <c r="H124" s="119">
        <v>1</v>
      </c>
      <c r="I124" s="116" t="s">
        <v>176</v>
      </c>
      <c r="J124" s="175" t="s">
        <v>176</v>
      </c>
      <c r="K124" s="119" t="s">
        <v>176</v>
      </c>
      <c r="L124" s="116">
        <v>1</v>
      </c>
      <c r="M124" s="175" t="s">
        <v>176</v>
      </c>
      <c r="N124" s="119">
        <v>1</v>
      </c>
      <c r="O124" s="116">
        <v>1</v>
      </c>
      <c r="P124" s="175" t="s">
        <v>176</v>
      </c>
      <c r="Q124" s="119">
        <v>1</v>
      </c>
      <c r="R124" s="116">
        <v>1</v>
      </c>
      <c r="S124" s="175">
        <v>1</v>
      </c>
      <c r="T124" s="119">
        <v>2</v>
      </c>
      <c r="U124" s="116" t="s">
        <v>176</v>
      </c>
      <c r="V124" s="175" t="s">
        <v>176</v>
      </c>
      <c r="W124" s="119" t="s">
        <v>176</v>
      </c>
      <c r="X124" s="116">
        <v>1</v>
      </c>
      <c r="Y124" s="175" t="s">
        <v>176</v>
      </c>
      <c r="Z124" s="119">
        <v>1</v>
      </c>
      <c r="AA124" s="116">
        <v>2</v>
      </c>
      <c r="AB124" s="175" t="s">
        <v>176</v>
      </c>
      <c r="AC124" s="119">
        <v>2</v>
      </c>
      <c r="AD124" s="116">
        <v>2</v>
      </c>
      <c r="AE124" s="175" t="s">
        <v>176</v>
      </c>
      <c r="AF124" s="119">
        <v>2</v>
      </c>
      <c r="AG124" s="116">
        <v>4</v>
      </c>
      <c r="AH124" s="175" t="s">
        <v>176</v>
      </c>
      <c r="AI124" s="119">
        <v>4</v>
      </c>
      <c r="AJ124" s="116" t="s">
        <v>176</v>
      </c>
      <c r="AK124" s="175" t="s">
        <v>176</v>
      </c>
      <c r="AL124" s="119" t="s">
        <v>176</v>
      </c>
    </row>
    <row r="125" spans="1:38" s="26" customFormat="1" ht="14.4" customHeight="1" x14ac:dyDescent="0.25">
      <c r="A125" s="129" t="s">
        <v>336</v>
      </c>
      <c r="B125" s="26" t="s">
        <v>337</v>
      </c>
      <c r="C125" s="116" t="s">
        <v>176</v>
      </c>
      <c r="D125" s="116" t="s">
        <v>176</v>
      </c>
      <c r="E125" s="119" t="s">
        <v>176</v>
      </c>
      <c r="F125" s="116" t="s">
        <v>176</v>
      </c>
      <c r="G125" s="116" t="s">
        <v>176</v>
      </c>
      <c r="H125" s="119" t="s">
        <v>176</v>
      </c>
      <c r="I125" s="116">
        <v>1</v>
      </c>
      <c r="J125" s="116" t="s">
        <v>176</v>
      </c>
      <c r="K125" s="119">
        <v>1</v>
      </c>
      <c r="L125" s="116" t="s">
        <v>176</v>
      </c>
      <c r="M125" s="116" t="s">
        <v>176</v>
      </c>
      <c r="N125" s="119" t="s">
        <v>176</v>
      </c>
      <c r="O125" s="116" t="s">
        <v>176</v>
      </c>
      <c r="P125" s="116" t="s">
        <v>176</v>
      </c>
      <c r="Q125" s="119" t="s">
        <v>176</v>
      </c>
      <c r="R125" s="116" t="s">
        <v>176</v>
      </c>
      <c r="S125" s="116" t="s">
        <v>176</v>
      </c>
      <c r="T125" s="119" t="s">
        <v>176</v>
      </c>
      <c r="U125" s="116" t="s">
        <v>176</v>
      </c>
      <c r="V125" s="116" t="s">
        <v>176</v>
      </c>
      <c r="W125" s="119" t="s">
        <v>176</v>
      </c>
      <c r="X125" s="116" t="s">
        <v>176</v>
      </c>
      <c r="Y125" s="116" t="s">
        <v>176</v>
      </c>
      <c r="Z125" s="119" t="s">
        <v>176</v>
      </c>
      <c r="AA125" s="116" t="s">
        <v>176</v>
      </c>
      <c r="AB125" s="116" t="s">
        <v>176</v>
      </c>
      <c r="AC125" s="119" t="s">
        <v>176</v>
      </c>
      <c r="AD125" s="116" t="s">
        <v>176</v>
      </c>
      <c r="AE125" s="116" t="s">
        <v>176</v>
      </c>
      <c r="AF125" s="119" t="s">
        <v>176</v>
      </c>
      <c r="AG125" s="116" t="s">
        <v>176</v>
      </c>
      <c r="AH125" s="116" t="s">
        <v>176</v>
      </c>
      <c r="AI125" s="119" t="s">
        <v>176</v>
      </c>
      <c r="AJ125" s="116" t="s">
        <v>176</v>
      </c>
      <c r="AK125" s="116" t="s">
        <v>176</v>
      </c>
      <c r="AL125" s="119" t="s">
        <v>176</v>
      </c>
    </row>
    <row r="126" spans="1:38" s="26" customFormat="1" ht="14.4" customHeight="1" x14ac:dyDescent="0.25">
      <c r="A126" s="129" t="s">
        <v>338</v>
      </c>
      <c r="B126" s="26" t="s">
        <v>339</v>
      </c>
      <c r="C126" s="116" t="s">
        <v>176</v>
      </c>
      <c r="D126" s="116" t="s">
        <v>176</v>
      </c>
      <c r="E126" s="119" t="s">
        <v>176</v>
      </c>
      <c r="F126" s="116" t="s">
        <v>176</v>
      </c>
      <c r="G126" s="116" t="s">
        <v>176</v>
      </c>
      <c r="H126" s="119" t="s">
        <v>176</v>
      </c>
      <c r="I126" s="116" t="s">
        <v>176</v>
      </c>
      <c r="J126" s="116" t="s">
        <v>176</v>
      </c>
      <c r="K126" s="119" t="s">
        <v>176</v>
      </c>
      <c r="L126" s="116" t="s">
        <v>176</v>
      </c>
      <c r="M126" s="116" t="s">
        <v>176</v>
      </c>
      <c r="N126" s="119" t="s">
        <v>176</v>
      </c>
      <c r="O126" s="116">
        <v>1</v>
      </c>
      <c r="P126" s="116" t="s">
        <v>176</v>
      </c>
      <c r="Q126" s="119">
        <v>1</v>
      </c>
      <c r="R126" s="116" t="s">
        <v>176</v>
      </c>
      <c r="S126" s="116" t="s">
        <v>176</v>
      </c>
      <c r="T126" s="119" t="s">
        <v>176</v>
      </c>
      <c r="U126" s="116" t="s">
        <v>176</v>
      </c>
      <c r="V126" s="116" t="s">
        <v>176</v>
      </c>
      <c r="W126" s="119" t="s">
        <v>176</v>
      </c>
      <c r="X126" s="116" t="s">
        <v>176</v>
      </c>
      <c r="Y126" s="116" t="s">
        <v>176</v>
      </c>
      <c r="Z126" s="119" t="s">
        <v>176</v>
      </c>
      <c r="AA126" s="116" t="s">
        <v>176</v>
      </c>
      <c r="AB126" s="116" t="s">
        <v>176</v>
      </c>
      <c r="AC126" s="119" t="s">
        <v>176</v>
      </c>
      <c r="AD126" s="116" t="s">
        <v>176</v>
      </c>
      <c r="AE126" s="116" t="s">
        <v>176</v>
      </c>
      <c r="AF126" s="119" t="s">
        <v>176</v>
      </c>
      <c r="AG126" s="116" t="s">
        <v>176</v>
      </c>
      <c r="AH126" s="116" t="s">
        <v>176</v>
      </c>
      <c r="AI126" s="119" t="s">
        <v>176</v>
      </c>
      <c r="AJ126" s="116" t="s">
        <v>176</v>
      </c>
      <c r="AK126" s="116" t="s">
        <v>176</v>
      </c>
      <c r="AL126" s="119" t="s">
        <v>176</v>
      </c>
    </row>
    <row r="127" spans="1:38" s="26" customFormat="1" ht="14.4" customHeight="1" x14ac:dyDescent="0.25">
      <c r="A127" s="129" t="s">
        <v>340</v>
      </c>
      <c r="B127" s="26" t="s">
        <v>341</v>
      </c>
      <c r="C127" s="116" t="s">
        <v>176</v>
      </c>
      <c r="D127" s="175" t="s">
        <v>176</v>
      </c>
      <c r="E127" s="119" t="s">
        <v>176</v>
      </c>
      <c r="F127" s="116" t="s">
        <v>176</v>
      </c>
      <c r="G127" s="175" t="s">
        <v>176</v>
      </c>
      <c r="H127" s="119" t="s">
        <v>176</v>
      </c>
      <c r="I127" s="116">
        <v>3</v>
      </c>
      <c r="J127" s="175" t="s">
        <v>176</v>
      </c>
      <c r="K127" s="119">
        <v>3</v>
      </c>
      <c r="L127" s="116">
        <v>2</v>
      </c>
      <c r="M127" s="175" t="s">
        <v>176</v>
      </c>
      <c r="N127" s="119">
        <v>2</v>
      </c>
      <c r="O127" s="116" t="s">
        <v>176</v>
      </c>
      <c r="P127" s="175" t="s">
        <v>176</v>
      </c>
      <c r="Q127" s="119" t="s">
        <v>176</v>
      </c>
      <c r="R127" s="116">
        <v>3</v>
      </c>
      <c r="S127" s="175" t="s">
        <v>176</v>
      </c>
      <c r="T127" s="119">
        <v>3</v>
      </c>
      <c r="U127" s="116" t="s">
        <v>176</v>
      </c>
      <c r="V127" s="175" t="s">
        <v>176</v>
      </c>
      <c r="W127" s="119" t="s">
        <v>176</v>
      </c>
      <c r="X127" s="116">
        <v>1</v>
      </c>
      <c r="Y127" s="175" t="s">
        <v>176</v>
      </c>
      <c r="Z127" s="119">
        <v>1</v>
      </c>
      <c r="AA127" s="116">
        <v>4</v>
      </c>
      <c r="AB127" s="175" t="s">
        <v>176</v>
      </c>
      <c r="AC127" s="119">
        <v>4</v>
      </c>
      <c r="AD127" s="116">
        <v>5</v>
      </c>
      <c r="AE127" s="175" t="s">
        <v>176</v>
      </c>
      <c r="AF127" s="119">
        <v>5</v>
      </c>
      <c r="AG127" s="116">
        <v>1</v>
      </c>
      <c r="AH127" s="175" t="s">
        <v>176</v>
      </c>
      <c r="AI127" s="119">
        <v>1</v>
      </c>
      <c r="AJ127" s="116">
        <v>1</v>
      </c>
      <c r="AK127" s="175" t="s">
        <v>176</v>
      </c>
      <c r="AL127" s="119">
        <v>1</v>
      </c>
    </row>
    <row r="128" spans="1:38" s="26" customFormat="1" ht="14.4" customHeight="1" x14ac:dyDescent="0.25">
      <c r="A128" s="129" t="s">
        <v>342</v>
      </c>
      <c r="B128" s="26" t="s">
        <v>343</v>
      </c>
      <c r="C128" s="116">
        <v>1</v>
      </c>
      <c r="D128" s="175" t="s">
        <v>176</v>
      </c>
      <c r="E128" s="119">
        <v>1</v>
      </c>
      <c r="F128" s="116">
        <v>19</v>
      </c>
      <c r="G128" s="175" t="s">
        <v>176</v>
      </c>
      <c r="H128" s="119">
        <v>19</v>
      </c>
      <c r="I128" s="116">
        <v>48</v>
      </c>
      <c r="J128" s="175" t="s">
        <v>176</v>
      </c>
      <c r="K128" s="119">
        <v>48</v>
      </c>
      <c r="L128" s="116">
        <v>242</v>
      </c>
      <c r="M128" s="175" t="s">
        <v>176</v>
      </c>
      <c r="N128" s="119">
        <v>242</v>
      </c>
      <c r="O128" s="116">
        <v>765</v>
      </c>
      <c r="P128" s="175" t="s">
        <v>176</v>
      </c>
      <c r="Q128" s="119">
        <v>765</v>
      </c>
      <c r="R128" s="116">
        <v>804</v>
      </c>
      <c r="S128" s="175" t="s">
        <v>176</v>
      </c>
      <c r="T128" s="119">
        <v>804</v>
      </c>
      <c r="U128" s="116">
        <v>1068</v>
      </c>
      <c r="V128" s="175" t="s">
        <v>176</v>
      </c>
      <c r="W128" s="119">
        <v>1068</v>
      </c>
      <c r="X128" s="116">
        <v>1493</v>
      </c>
      <c r="Y128" s="175" t="s">
        <v>176</v>
      </c>
      <c r="Z128" s="119">
        <v>1493</v>
      </c>
      <c r="AA128" s="116">
        <v>1246</v>
      </c>
      <c r="AB128" s="175" t="s">
        <v>176</v>
      </c>
      <c r="AC128" s="119">
        <v>1246</v>
      </c>
      <c r="AD128" s="116">
        <v>1383</v>
      </c>
      <c r="AE128" s="175">
        <v>0</v>
      </c>
      <c r="AF128" s="119">
        <v>1383</v>
      </c>
      <c r="AG128" s="116">
        <v>1704</v>
      </c>
      <c r="AH128" s="175">
        <v>0</v>
      </c>
      <c r="AI128" s="119">
        <v>1704</v>
      </c>
      <c r="AJ128" s="116">
        <v>1333</v>
      </c>
      <c r="AK128" s="175" t="s">
        <v>176</v>
      </c>
      <c r="AL128" s="119">
        <v>1333</v>
      </c>
    </row>
    <row r="129" spans="1:38" s="26" customFormat="1" ht="14.4" customHeight="1" x14ac:dyDescent="0.25">
      <c r="A129" s="129" t="s">
        <v>344</v>
      </c>
      <c r="B129" s="26" t="s">
        <v>345</v>
      </c>
      <c r="C129" s="116" t="s">
        <v>176</v>
      </c>
      <c r="D129" s="175" t="s">
        <v>176</v>
      </c>
      <c r="E129" s="119" t="s">
        <v>176</v>
      </c>
      <c r="F129" s="116">
        <v>2</v>
      </c>
      <c r="G129" s="175" t="s">
        <v>176</v>
      </c>
      <c r="H129" s="119">
        <v>2</v>
      </c>
      <c r="I129" s="116" t="s">
        <v>176</v>
      </c>
      <c r="J129" s="175" t="s">
        <v>176</v>
      </c>
      <c r="K129" s="119" t="s">
        <v>176</v>
      </c>
      <c r="L129" s="116">
        <v>1</v>
      </c>
      <c r="M129" s="175" t="s">
        <v>176</v>
      </c>
      <c r="N129" s="119">
        <v>1</v>
      </c>
      <c r="O129" s="116">
        <v>3</v>
      </c>
      <c r="P129" s="175" t="s">
        <v>176</v>
      </c>
      <c r="Q129" s="119">
        <v>3</v>
      </c>
      <c r="R129" s="116">
        <v>4</v>
      </c>
      <c r="S129" s="175" t="s">
        <v>176</v>
      </c>
      <c r="T129" s="119">
        <v>4</v>
      </c>
      <c r="U129" s="116" t="s">
        <v>176</v>
      </c>
      <c r="V129" s="175" t="s">
        <v>176</v>
      </c>
      <c r="W129" s="119" t="s">
        <v>176</v>
      </c>
      <c r="X129" s="116">
        <v>2</v>
      </c>
      <c r="Y129" s="175" t="s">
        <v>176</v>
      </c>
      <c r="Z129" s="119">
        <v>2</v>
      </c>
      <c r="AA129" s="116" t="s">
        <v>176</v>
      </c>
      <c r="AB129" s="175" t="s">
        <v>176</v>
      </c>
      <c r="AC129" s="119" t="s">
        <v>176</v>
      </c>
      <c r="AD129" s="116">
        <v>0</v>
      </c>
      <c r="AE129" s="175">
        <v>0</v>
      </c>
      <c r="AF129" s="119">
        <v>0</v>
      </c>
      <c r="AG129" s="116">
        <v>0</v>
      </c>
      <c r="AH129" s="175">
        <v>0</v>
      </c>
      <c r="AI129" s="119">
        <v>0</v>
      </c>
      <c r="AJ129" s="116" t="s">
        <v>176</v>
      </c>
      <c r="AK129" s="175" t="s">
        <v>176</v>
      </c>
      <c r="AL129" s="119" t="s">
        <v>176</v>
      </c>
    </row>
    <row r="130" spans="1:38" s="26" customFormat="1" ht="14.4" customHeight="1" x14ac:dyDescent="0.25">
      <c r="A130" s="129" t="s">
        <v>346</v>
      </c>
      <c r="B130" s="26" t="s">
        <v>347</v>
      </c>
      <c r="C130" s="116" t="s">
        <v>176</v>
      </c>
      <c r="D130" s="175" t="s">
        <v>176</v>
      </c>
      <c r="E130" s="119" t="s">
        <v>176</v>
      </c>
      <c r="F130" s="116" t="s">
        <v>176</v>
      </c>
      <c r="G130" s="175" t="s">
        <v>176</v>
      </c>
      <c r="H130" s="119" t="s">
        <v>176</v>
      </c>
      <c r="I130" s="116" t="s">
        <v>176</v>
      </c>
      <c r="J130" s="175" t="s">
        <v>176</v>
      </c>
      <c r="K130" s="119" t="s">
        <v>176</v>
      </c>
      <c r="L130" s="116" t="s">
        <v>176</v>
      </c>
      <c r="M130" s="175" t="s">
        <v>176</v>
      </c>
      <c r="N130" s="119" t="s">
        <v>176</v>
      </c>
      <c r="O130" s="116" t="s">
        <v>176</v>
      </c>
      <c r="P130" s="175" t="s">
        <v>176</v>
      </c>
      <c r="Q130" s="119" t="s">
        <v>176</v>
      </c>
      <c r="R130" s="116">
        <v>20</v>
      </c>
      <c r="S130" s="175" t="s">
        <v>176</v>
      </c>
      <c r="T130" s="119">
        <v>20</v>
      </c>
      <c r="U130" s="116">
        <v>34</v>
      </c>
      <c r="V130" s="175" t="s">
        <v>176</v>
      </c>
      <c r="W130" s="119">
        <v>34</v>
      </c>
      <c r="X130" s="116">
        <v>15</v>
      </c>
      <c r="Y130" s="175" t="s">
        <v>176</v>
      </c>
      <c r="Z130" s="119">
        <v>15</v>
      </c>
      <c r="AA130" s="116">
        <v>104</v>
      </c>
      <c r="AB130" s="175" t="s">
        <v>176</v>
      </c>
      <c r="AC130" s="119">
        <v>104</v>
      </c>
      <c r="AD130" s="116">
        <v>125</v>
      </c>
      <c r="AE130" s="175">
        <v>0</v>
      </c>
      <c r="AF130" s="119">
        <v>125</v>
      </c>
      <c r="AG130" s="116">
        <v>36</v>
      </c>
      <c r="AH130" s="175">
        <v>0</v>
      </c>
      <c r="AI130" s="119">
        <v>36</v>
      </c>
      <c r="AJ130" s="116">
        <v>89</v>
      </c>
      <c r="AK130" s="175" t="s">
        <v>176</v>
      </c>
      <c r="AL130" s="119">
        <v>89</v>
      </c>
    </row>
    <row r="131" spans="1:38" s="26" customFormat="1" ht="14.4" customHeight="1" x14ac:dyDescent="0.25">
      <c r="A131" s="128" t="s">
        <v>348</v>
      </c>
      <c r="B131" s="112"/>
      <c r="C131" s="137"/>
      <c r="D131" s="138"/>
      <c r="E131" s="139"/>
      <c r="F131" s="137"/>
      <c r="G131" s="138"/>
      <c r="H131" s="139"/>
      <c r="I131" s="137"/>
      <c r="J131" s="138"/>
      <c r="K131" s="139"/>
      <c r="L131" s="137"/>
      <c r="M131" s="138"/>
      <c r="N131" s="139"/>
      <c r="O131" s="137"/>
      <c r="P131" s="138"/>
      <c r="Q131" s="139"/>
      <c r="R131" s="137"/>
      <c r="S131" s="138"/>
      <c r="T131" s="139"/>
      <c r="U131" s="137"/>
      <c r="V131" s="138"/>
      <c r="W131" s="139"/>
      <c r="X131" s="137"/>
      <c r="Y131" s="138"/>
      <c r="Z131" s="139"/>
      <c r="AA131" s="137"/>
      <c r="AB131" s="138"/>
      <c r="AC131" s="139"/>
      <c r="AD131" s="137"/>
      <c r="AE131" s="138"/>
      <c r="AF131" s="139"/>
      <c r="AG131" s="137"/>
      <c r="AH131" s="138"/>
      <c r="AI131" s="139"/>
      <c r="AJ131" s="137"/>
      <c r="AK131" s="138"/>
      <c r="AL131" s="139"/>
    </row>
    <row r="132" spans="1:38" s="26" customFormat="1" ht="14.4" customHeight="1" x14ac:dyDescent="0.25">
      <c r="A132" s="132" t="s">
        <v>349</v>
      </c>
      <c r="B132" s="26" t="s">
        <v>350</v>
      </c>
      <c r="C132" s="116">
        <v>54</v>
      </c>
      <c r="D132" s="116">
        <v>34</v>
      </c>
      <c r="E132" s="119">
        <v>88</v>
      </c>
      <c r="F132" s="116">
        <v>416</v>
      </c>
      <c r="G132" s="116">
        <v>446</v>
      </c>
      <c r="H132" s="119">
        <v>862</v>
      </c>
      <c r="I132" s="116">
        <v>251</v>
      </c>
      <c r="J132" s="116">
        <v>380</v>
      </c>
      <c r="K132" s="119">
        <v>631</v>
      </c>
      <c r="L132" s="116">
        <v>501</v>
      </c>
      <c r="M132" s="116">
        <v>666</v>
      </c>
      <c r="N132" s="119">
        <v>1167</v>
      </c>
      <c r="O132" s="116">
        <v>1108</v>
      </c>
      <c r="P132" s="116">
        <v>708</v>
      </c>
      <c r="Q132" s="119">
        <v>1816</v>
      </c>
      <c r="R132" s="116">
        <v>1073</v>
      </c>
      <c r="S132" s="116">
        <v>796</v>
      </c>
      <c r="T132" s="119">
        <v>1869</v>
      </c>
      <c r="U132" s="116">
        <v>1367</v>
      </c>
      <c r="V132" s="116">
        <v>990</v>
      </c>
      <c r="W132" s="119">
        <v>2357</v>
      </c>
      <c r="X132" s="116">
        <v>2043</v>
      </c>
      <c r="Y132" s="116">
        <v>1176</v>
      </c>
      <c r="Z132" s="119">
        <v>3219</v>
      </c>
      <c r="AA132" s="116">
        <v>2420</v>
      </c>
      <c r="AB132" s="116">
        <v>909</v>
      </c>
      <c r="AC132" s="119">
        <v>3329</v>
      </c>
      <c r="AD132" s="116">
        <v>2165</v>
      </c>
      <c r="AE132" s="116">
        <v>971</v>
      </c>
      <c r="AF132" s="119">
        <v>3136</v>
      </c>
      <c r="AG132" s="116">
        <v>2814</v>
      </c>
      <c r="AH132" s="116">
        <v>967</v>
      </c>
      <c r="AI132" s="119">
        <v>3781</v>
      </c>
      <c r="AJ132" s="116">
        <v>2076</v>
      </c>
      <c r="AK132" s="116">
        <v>942</v>
      </c>
      <c r="AL132" s="119">
        <v>3018</v>
      </c>
    </row>
    <row r="133" spans="1:38" s="26" customFormat="1" ht="14.4" customHeight="1" x14ac:dyDescent="0.25">
      <c r="A133" s="133" t="s">
        <v>351</v>
      </c>
      <c r="B133" s="117"/>
      <c r="C133" s="142"/>
      <c r="D133" s="143"/>
      <c r="E133" s="144"/>
      <c r="F133" s="142"/>
      <c r="G133" s="143"/>
      <c r="H133" s="144"/>
      <c r="I133" s="142"/>
      <c r="J133" s="143"/>
      <c r="K133" s="144"/>
      <c r="L133" s="142"/>
      <c r="M133" s="143"/>
      <c r="N133" s="144"/>
      <c r="O133" s="142"/>
      <c r="P133" s="143"/>
      <c r="Q133" s="144"/>
      <c r="R133" s="142"/>
      <c r="S133" s="143"/>
      <c r="T133" s="144"/>
      <c r="U133" s="142"/>
      <c r="V133" s="143"/>
      <c r="W133" s="144"/>
      <c r="X133" s="142"/>
      <c r="Y133" s="143"/>
      <c r="Z133" s="144"/>
      <c r="AA133" s="142"/>
      <c r="AB133" s="143"/>
      <c r="AC133" s="144"/>
      <c r="AD133" s="142"/>
      <c r="AE133" s="143"/>
      <c r="AF133" s="144"/>
      <c r="AG133" s="142"/>
      <c r="AH133" s="143"/>
      <c r="AI133" s="144"/>
      <c r="AJ133" s="142"/>
      <c r="AK133" s="143"/>
      <c r="AL133" s="144"/>
    </row>
    <row r="134" spans="1:38" s="26" customFormat="1" ht="14.4" customHeight="1" x14ac:dyDescent="0.25">
      <c r="A134" s="129" t="s">
        <v>352</v>
      </c>
      <c r="B134" s="26" t="s">
        <v>353</v>
      </c>
      <c r="C134" s="116" t="s">
        <v>176</v>
      </c>
      <c r="D134" s="175" t="s">
        <v>176</v>
      </c>
      <c r="E134" s="119" t="s">
        <v>176</v>
      </c>
      <c r="F134" s="116">
        <v>1</v>
      </c>
      <c r="G134" s="175" t="s">
        <v>176</v>
      </c>
      <c r="H134" s="119">
        <v>1</v>
      </c>
      <c r="I134" s="116">
        <v>1</v>
      </c>
      <c r="J134" s="175" t="s">
        <v>176</v>
      </c>
      <c r="K134" s="119">
        <v>1</v>
      </c>
      <c r="L134" s="116">
        <v>2</v>
      </c>
      <c r="M134" s="175" t="s">
        <v>176</v>
      </c>
      <c r="N134" s="119">
        <v>2</v>
      </c>
      <c r="O134" s="116">
        <v>3</v>
      </c>
      <c r="P134" s="175" t="s">
        <v>176</v>
      </c>
      <c r="Q134" s="119">
        <v>3</v>
      </c>
      <c r="R134" s="116">
        <v>3</v>
      </c>
      <c r="S134" s="175" t="s">
        <v>176</v>
      </c>
      <c r="T134" s="119">
        <v>3</v>
      </c>
      <c r="U134" s="116">
        <v>2</v>
      </c>
      <c r="V134" s="175" t="s">
        <v>176</v>
      </c>
      <c r="W134" s="119">
        <v>2</v>
      </c>
      <c r="X134" s="116">
        <v>5</v>
      </c>
      <c r="Y134" s="175" t="s">
        <v>176</v>
      </c>
      <c r="Z134" s="119">
        <v>5</v>
      </c>
      <c r="AA134" s="116">
        <v>1</v>
      </c>
      <c r="AB134" s="175" t="s">
        <v>176</v>
      </c>
      <c r="AC134" s="119">
        <v>1</v>
      </c>
      <c r="AD134" s="116">
        <v>1</v>
      </c>
      <c r="AE134" s="175" t="s">
        <v>176</v>
      </c>
      <c r="AF134" s="119">
        <v>1</v>
      </c>
      <c r="AG134" s="116">
        <v>3</v>
      </c>
      <c r="AH134" s="175" t="s">
        <v>176</v>
      </c>
      <c r="AI134" s="119">
        <v>3</v>
      </c>
      <c r="AJ134" s="116" t="s">
        <v>176</v>
      </c>
      <c r="AK134" s="175" t="s">
        <v>176</v>
      </c>
      <c r="AL134" s="119" t="s">
        <v>176</v>
      </c>
    </row>
    <row r="135" spans="1:38" s="26" customFormat="1" ht="14.4" customHeight="1" x14ac:dyDescent="0.25">
      <c r="A135" s="134" t="s">
        <v>354</v>
      </c>
      <c r="B135" s="120" t="s">
        <v>355</v>
      </c>
      <c r="C135" s="121">
        <v>3</v>
      </c>
      <c r="D135" s="121" t="s">
        <v>176</v>
      </c>
      <c r="E135" s="122">
        <v>3</v>
      </c>
      <c r="F135" s="121">
        <v>32</v>
      </c>
      <c r="G135" s="121">
        <v>18</v>
      </c>
      <c r="H135" s="122">
        <v>50</v>
      </c>
      <c r="I135" s="121">
        <v>48</v>
      </c>
      <c r="J135" s="121">
        <v>9</v>
      </c>
      <c r="K135" s="122">
        <v>57</v>
      </c>
      <c r="L135" s="121">
        <v>22</v>
      </c>
      <c r="M135" s="121">
        <v>21</v>
      </c>
      <c r="N135" s="122">
        <v>43</v>
      </c>
      <c r="O135" s="121">
        <v>73</v>
      </c>
      <c r="P135" s="121">
        <v>6</v>
      </c>
      <c r="Q135" s="122">
        <v>79</v>
      </c>
      <c r="R135" s="121">
        <v>76</v>
      </c>
      <c r="S135" s="121">
        <v>18</v>
      </c>
      <c r="T135" s="122">
        <v>94</v>
      </c>
      <c r="U135" s="121">
        <v>78</v>
      </c>
      <c r="V135" s="121">
        <v>37</v>
      </c>
      <c r="W135" s="122">
        <v>115</v>
      </c>
      <c r="X135" s="121">
        <v>191</v>
      </c>
      <c r="Y135" s="121">
        <v>20</v>
      </c>
      <c r="Z135" s="122">
        <v>211</v>
      </c>
      <c r="AA135" s="121">
        <v>135</v>
      </c>
      <c r="AB135" s="121">
        <v>19</v>
      </c>
      <c r="AC135" s="122">
        <v>154</v>
      </c>
      <c r="AD135" s="121">
        <v>165</v>
      </c>
      <c r="AE135" s="121">
        <v>46</v>
      </c>
      <c r="AF135" s="122">
        <v>211</v>
      </c>
      <c r="AG135" s="121">
        <v>130</v>
      </c>
      <c r="AH135" s="121">
        <v>17</v>
      </c>
      <c r="AI135" s="122">
        <v>147</v>
      </c>
      <c r="AJ135" s="121">
        <v>67</v>
      </c>
      <c r="AK135" s="121">
        <v>31</v>
      </c>
      <c r="AL135" s="122">
        <v>98</v>
      </c>
    </row>
    <row r="137" spans="1:38" ht="14.4" customHeight="1" x14ac:dyDescent="0.25">
      <c r="A137" s="13" t="s">
        <v>87</v>
      </c>
    </row>
    <row r="138" spans="1:38" ht="14.4" customHeight="1" x14ac:dyDescent="0.25">
      <c r="A138" s="145" t="s">
        <v>356</v>
      </c>
      <c r="B138" s="145"/>
    </row>
    <row r="139" spans="1:38" ht="14.4" customHeight="1" x14ac:dyDescent="0.25">
      <c r="A139" s="13" t="s">
        <v>357</v>
      </c>
      <c r="B139" s="145"/>
    </row>
    <row r="140" spans="1:38" ht="14.4" customHeight="1" x14ac:dyDescent="0.25">
      <c r="A140" s="145" t="s">
        <v>358</v>
      </c>
      <c r="B140" s="146"/>
    </row>
    <row r="141" spans="1:38" ht="14.4" customHeight="1" x14ac:dyDescent="0.25">
      <c r="A141" s="13" t="s">
        <v>359</v>
      </c>
      <c r="B141" s="146"/>
    </row>
    <row r="142" spans="1:38" ht="14.4" customHeight="1" x14ac:dyDescent="0.25">
      <c r="A142" s="13" t="s">
        <v>360</v>
      </c>
    </row>
    <row r="143" spans="1:38" ht="14.4" customHeight="1" x14ac:dyDescent="0.25">
      <c r="A143" s="13" t="s">
        <v>376</v>
      </c>
    </row>
    <row r="144" spans="1:38" ht="14.4" customHeight="1" x14ac:dyDescent="0.25">
      <c r="A144" s="13" t="s">
        <v>377</v>
      </c>
    </row>
    <row r="145" spans="1:1" ht="14.4" customHeight="1" x14ac:dyDescent="0.25">
      <c r="A145" s="13" t="s">
        <v>363</v>
      </c>
    </row>
  </sheetData>
  <mergeCells count="24">
    <mergeCell ref="C6:E6"/>
    <mergeCell ref="C5:E5"/>
    <mergeCell ref="F5:H5"/>
    <mergeCell ref="F6:H6"/>
    <mergeCell ref="I5:K5"/>
    <mergeCell ref="I6:K6"/>
    <mergeCell ref="L5:N5"/>
    <mergeCell ref="L6:N6"/>
    <mergeCell ref="O5:Q5"/>
    <mergeCell ref="O6:Q6"/>
    <mergeCell ref="R5:T5"/>
    <mergeCell ref="R6:T6"/>
    <mergeCell ref="U5:W5"/>
    <mergeCell ref="U6:W6"/>
    <mergeCell ref="X5:Z5"/>
    <mergeCell ref="X6:Z6"/>
    <mergeCell ref="AA5:AC5"/>
    <mergeCell ref="AA6:AC6"/>
    <mergeCell ref="AD5:AF5"/>
    <mergeCell ref="AG5:AI5"/>
    <mergeCell ref="AJ5:AL5"/>
    <mergeCell ref="AD6:AF6"/>
    <mergeCell ref="AG6:AI6"/>
    <mergeCell ref="AJ6:AL6"/>
  </mergeCells>
  <hyperlinks>
    <hyperlink ref="C1" location="Contents!A1" display="Back to contents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65" fitToHeight="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5"/>
  <sheetViews>
    <sheetView workbookViewId="0"/>
  </sheetViews>
  <sheetFormatPr defaultColWidth="8.6640625" defaultRowHeight="14.4" customHeight="1" x14ac:dyDescent="0.25"/>
  <cols>
    <col min="1" max="1" width="18.44140625" style="145" customWidth="1"/>
    <col min="2" max="4" width="10.5546875" style="13" customWidth="1"/>
    <col min="5" max="16384" width="8.6640625" style="13"/>
  </cols>
  <sheetData>
    <row r="1" spans="1:11" s="8" customFormat="1" ht="20.100000000000001" customHeight="1" x14ac:dyDescent="0.3">
      <c r="A1" s="110" t="s">
        <v>23</v>
      </c>
      <c r="K1" s="179" t="s">
        <v>79</v>
      </c>
    </row>
    <row r="2" spans="1:11" s="8" customFormat="1" ht="15.6" x14ac:dyDescent="0.3">
      <c r="A2" s="111" t="s">
        <v>378</v>
      </c>
    </row>
    <row r="3" spans="1:11" s="8" customFormat="1" ht="16.2" x14ac:dyDescent="0.25">
      <c r="A3" s="6" t="s">
        <v>379</v>
      </c>
    </row>
    <row r="4" spans="1:11" s="8" customFormat="1" ht="14.4" customHeight="1" x14ac:dyDescent="0.25">
      <c r="A4" s="147"/>
    </row>
    <row r="5" spans="1:11" s="8" customFormat="1" ht="14.4" customHeight="1" x14ac:dyDescent="0.25">
      <c r="A5" s="9"/>
      <c r="B5" s="202" t="s">
        <v>82</v>
      </c>
      <c r="C5" s="203"/>
      <c r="D5" s="204"/>
    </row>
    <row r="6" spans="1:11" ht="14.4" customHeight="1" x14ac:dyDescent="0.25">
      <c r="A6" s="149" t="s">
        <v>95</v>
      </c>
      <c r="B6" s="165" t="s">
        <v>83</v>
      </c>
      <c r="C6" s="166" t="s">
        <v>84</v>
      </c>
      <c r="D6" s="167" t="s">
        <v>85</v>
      </c>
    </row>
    <row r="7" spans="1:11" ht="14.4" customHeight="1" x14ac:dyDescent="0.25">
      <c r="A7" s="172" t="s">
        <v>96</v>
      </c>
      <c r="B7" s="170">
        <v>255389</v>
      </c>
      <c r="C7" s="170">
        <v>10700</v>
      </c>
      <c r="D7" s="168">
        <f t="shared" ref="D7:D19" si="0">SUM(B7:C7)</f>
        <v>266089</v>
      </c>
      <c r="E7" s="16"/>
    </row>
    <row r="8" spans="1:11" ht="14.4" customHeight="1" x14ac:dyDescent="0.25">
      <c r="A8" s="172" t="s">
        <v>97</v>
      </c>
      <c r="B8" s="170">
        <v>72076</v>
      </c>
      <c r="C8" s="170">
        <v>4547</v>
      </c>
      <c r="D8" s="168">
        <f t="shared" si="0"/>
        <v>76623</v>
      </c>
      <c r="E8" s="16"/>
    </row>
    <row r="9" spans="1:11" ht="14.4" customHeight="1" x14ac:dyDescent="0.25">
      <c r="A9" s="172" t="s">
        <v>98</v>
      </c>
      <c r="B9" s="170">
        <v>27106</v>
      </c>
      <c r="C9" s="170">
        <v>2008</v>
      </c>
      <c r="D9" s="168">
        <f t="shared" si="0"/>
        <v>29114</v>
      </c>
      <c r="E9" s="16"/>
    </row>
    <row r="10" spans="1:11" ht="14.4" customHeight="1" x14ac:dyDescent="0.25">
      <c r="A10" s="172" t="s">
        <v>99</v>
      </c>
      <c r="B10" s="170">
        <v>23899</v>
      </c>
      <c r="C10" s="170">
        <v>2427</v>
      </c>
      <c r="D10" s="168">
        <f t="shared" si="0"/>
        <v>26326</v>
      </c>
      <c r="E10" s="16"/>
    </row>
    <row r="11" spans="1:11" ht="14.4" customHeight="1" x14ac:dyDescent="0.25">
      <c r="A11" s="172" t="s">
        <v>100</v>
      </c>
      <c r="B11" s="170">
        <v>14241</v>
      </c>
      <c r="C11" s="170">
        <v>1681</v>
      </c>
      <c r="D11" s="168">
        <f t="shared" si="0"/>
        <v>15922</v>
      </c>
      <c r="E11" s="16"/>
    </row>
    <row r="12" spans="1:11" ht="14.4" customHeight="1" x14ac:dyDescent="0.25">
      <c r="A12" s="172" t="s">
        <v>101</v>
      </c>
      <c r="B12" s="170">
        <v>9392</v>
      </c>
      <c r="C12" s="170">
        <v>1439</v>
      </c>
      <c r="D12" s="168">
        <f t="shared" si="0"/>
        <v>10831</v>
      </c>
      <c r="E12" s="16"/>
    </row>
    <row r="13" spans="1:11" ht="14.4" customHeight="1" x14ac:dyDescent="0.25">
      <c r="A13" s="172" t="s">
        <v>102</v>
      </c>
      <c r="B13" s="169">
        <v>6656</v>
      </c>
      <c r="C13" s="169">
        <v>1409</v>
      </c>
      <c r="D13" s="168">
        <f t="shared" si="0"/>
        <v>8065</v>
      </c>
      <c r="E13" s="16"/>
    </row>
    <row r="14" spans="1:11" ht="14.4" customHeight="1" x14ac:dyDescent="0.25">
      <c r="A14" s="172" t="s">
        <v>103</v>
      </c>
      <c r="B14" s="170">
        <v>5160</v>
      </c>
      <c r="C14" s="170">
        <v>1251</v>
      </c>
      <c r="D14" s="168">
        <f t="shared" si="0"/>
        <v>6411</v>
      </c>
      <c r="E14" s="16"/>
    </row>
    <row r="15" spans="1:11" ht="14.4" customHeight="1" x14ac:dyDescent="0.25">
      <c r="A15" s="172" t="s">
        <v>104</v>
      </c>
      <c r="B15" s="170">
        <v>3938</v>
      </c>
      <c r="C15" s="170">
        <v>602</v>
      </c>
      <c r="D15" s="168">
        <f t="shared" si="0"/>
        <v>4540</v>
      </c>
      <c r="E15" s="16"/>
    </row>
    <row r="16" spans="1:11" ht="14.4" customHeight="1" x14ac:dyDescent="0.25">
      <c r="A16" s="194" t="s">
        <v>105</v>
      </c>
      <c r="B16" s="170">
        <v>3608</v>
      </c>
      <c r="C16" s="170">
        <v>677</v>
      </c>
      <c r="D16" s="168">
        <f t="shared" si="0"/>
        <v>4285</v>
      </c>
      <c r="E16" s="16"/>
    </row>
    <row r="17" spans="1:5" ht="14.4" customHeight="1" x14ac:dyDescent="0.25">
      <c r="A17" s="172" t="s">
        <v>106</v>
      </c>
      <c r="B17" s="170">
        <v>2553</v>
      </c>
      <c r="C17" s="170">
        <v>473</v>
      </c>
      <c r="D17" s="168">
        <f t="shared" si="0"/>
        <v>3026</v>
      </c>
      <c r="E17" s="16"/>
    </row>
    <row r="18" spans="1:5" ht="14.4" customHeight="1" x14ac:dyDescent="0.25">
      <c r="A18" s="172" t="s">
        <v>107</v>
      </c>
      <c r="B18" s="170">
        <v>2068</v>
      </c>
      <c r="C18" s="170">
        <v>279</v>
      </c>
      <c r="D18" s="168">
        <f t="shared" si="0"/>
        <v>2347</v>
      </c>
      <c r="E18" s="16"/>
    </row>
    <row r="19" spans="1:5" ht="14.4" customHeight="1" x14ac:dyDescent="0.25">
      <c r="A19" s="173" t="s">
        <v>108</v>
      </c>
      <c r="B19" s="174">
        <f>SUM(B7:B18)</f>
        <v>426086</v>
      </c>
      <c r="C19" s="174">
        <f>SUM(C7:C18)</f>
        <v>27493</v>
      </c>
      <c r="D19" s="178">
        <f t="shared" si="0"/>
        <v>453579</v>
      </c>
    </row>
    <row r="21" spans="1:5" ht="14.4" customHeight="1" x14ac:dyDescent="0.25">
      <c r="A21" s="13" t="s">
        <v>87</v>
      </c>
    </row>
    <row r="22" spans="1:5" ht="14.4" customHeight="1" x14ac:dyDescent="0.25">
      <c r="A22" s="13" t="s">
        <v>88</v>
      </c>
    </row>
    <row r="23" spans="1:5" ht="14.4" customHeight="1" x14ac:dyDescent="0.25">
      <c r="A23" s="13" t="s">
        <v>109</v>
      </c>
    </row>
    <row r="24" spans="1:5" ht="15.6" x14ac:dyDescent="0.25">
      <c r="A24" s="13" t="s">
        <v>380</v>
      </c>
    </row>
    <row r="25" spans="1:5" ht="14.4" customHeight="1" x14ac:dyDescent="0.25">
      <c r="A25" s="1"/>
    </row>
  </sheetData>
  <mergeCells count="1">
    <mergeCell ref="B5:D5"/>
  </mergeCells>
  <hyperlinks>
    <hyperlink ref="K1" location="Contents!A1" display="Back to contents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65" fitToHeight="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W37"/>
  <sheetViews>
    <sheetView workbookViewId="0"/>
  </sheetViews>
  <sheetFormatPr defaultColWidth="8.6640625" defaultRowHeight="14.4" customHeight="1" x14ac:dyDescent="0.25"/>
  <cols>
    <col min="1" max="1" width="21.88671875" style="13" bestFit="1" customWidth="1"/>
    <col min="2" max="2" width="15.88671875" style="13" bestFit="1" customWidth="1"/>
    <col min="3" max="15" width="9.5546875" style="13" customWidth="1"/>
    <col min="16" max="16" width="11.109375" style="13" bestFit="1" customWidth="1"/>
    <col min="17" max="16384" width="8.6640625" style="13"/>
  </cols>
  <sheetData>
    <row r="1" spans="1:23" s="8" customFormat="1" ht="20.100000000000001" customHeight="1" x14ac:dyDescent="0.3">
      <c r="A1" s="4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179" t="s">
        <v>79</v>
      </c>
      <c r="M1" s="5"/>
      <c r="N1" s="5"/>
      <c r="O1" s="5"/>
      <c r="P1" s="5"/>
      <c r="Q1" s="5"/>
      <c r="R1" s="5"/>
      <c r="S1" s="5"/>
      <c r="T1" s="5"/>
      <c r="U1" s="5"/>
      <c r="V1" s="5"/>
    </row>
    <row r="2" spans="1:23" s="8" customFormat="1" ht="15.6" x14ac:dyDescent="0.3">
      <c r="A2" s="46" t="s">
        <v>381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s="8" customFormat="1" ht="13.8" x14ac:dyDescent="0.25">
      <c r="A3" s="6" t="s">
        <v>382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s="8" customFormat="1" ht="14.4" customHeight="1" x14ac:dyDescent="0.25">
      <c r="A4" s="6" t="s">
        <v>383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s="8" customFormat="1" ht="14.4" customHeight="1" x14ac:dyDescent="0.2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s="8" customFormat="1" ht="14.4" customHeight="1" x14ac:dyDescent="0.25">
      <c r="A6" s="27"/>
      <c r="B6" s="214" t="s">
        <v>384</v>
      </c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7"/>
      <c r="Q6" s="27"/>
      <c r="R6" s="27"/>
      <c r="S6" s="27"/>
      <c r="T6" s="27"/>
      <c r="U6" s="27"/>
      <c r="V6" s="27"/>
    </row>
    <row r="7" spans="1:23" s="37" customFormat="1" ht="14.4" customHeight="1" x14ac:dyDescent="0.25">
      <c r="A7" s="30" t="s">
        <v>385</v>
      </c>
      <c r="B7" s="36" t="s">
        <v>386</v>
      </c>
      <c r="C7" s="36" t="s">
        <v>387</v>
      </c>
      <c r="D7" s="69" t="s">
        <v>388</v>
      </c>
      <c r="E7" s="36" t="s">
        <v>389</v>
      </c>
      <c r="F7" s="36" t="s">
        <v>390</v>
      </c>
      <c r="G7" s="36" t="s">
        <v>391</v>
      </c>
      <c r="H7" s="36" t="s">
        <v>392</v>
      </c>
      <c r="I7" s="36" t="s">
        <v>393</v>
      </c>
      <c r="J7" s="36" t="s">
        <v>394</v>
      </c>
      <c r="K7" s="36" t="s">
        <v>395</v>
      </c>
      <c r="L7" s="36" t="s">
        <v>396</v>
      </c>
      <c r="M7" s="36" t="s">
        <v>397</v>
      </c>
      <c r="N7" s="36" t="s">
        <v>398</v>
      </c>
      <c r="O7" s="36" t="s">
        <v>85</v>
      </c>
      <c r="P7" s="23"/>
      <c r="Q7" s="23"/>
      <c r="R7" s="23"/>
      <c r="S7" s="23"/>
      <c r="T7" s="23"/>
      <c r="U7" s="23"/>
      <c r="V7" s="23"/>
    </row>
    <row r="8" spans="1:23" s="8" customFormat="1" ht="14.4" customHeight="1" x14ac:dyDescent="0.25">
      <c r="A8" s="28" t="s">
        <v>399</v>
      </c>
      <c r="B8" s="31">
        <v>21244</v>
      </c>
      <c r="C8" s="31">
        <v>32384</v>
      </c>
      <c r="D8" s="31">
        <v>102617</v>
      </c>
      <c r="E8" s="31">
        <v>70257</v>
      </c>
      <c r="F8" s="31">
        <v>54775</v>
      </c>
      <c r="G8" s="31">
        <v>90913</v>
      </c>
      <c r="H8" s="31">
        <v>103961</v>
      </c>
      <c r="I8" s="31">
        <v>104500</v>
      </c>
      <c r="J8" s="31">
        <v>128620</v>
      </c>
      <c r="K8" s="31">
        <v>99381</v>
      </c>
      <c r="L8" s="31">
        <v>68723</v>
      </c>
      <c r="M8" s="31">
        <v>225467</v>
      </c>
      <c r="N8" s="31">
        <v>649642</v>
      </c>
      <c r="O8" s="31">
        <v>874794</v>
      </c>
      <c r="P8" s="164"/>
      <c r="Q8" s="164"/>
      <c r="R8" s="164"/>
      <c r="S8" s="27"/>
      <c r="T8" s="27"/>
    </row>
    <row r="9" spans="1:23" s="8" customFormat="1" ht="14.4" customHeight="1" x14ac:dyDescent="0.25">
      <c r="A9" s="29" t="s">
        <v>400</v>
      </c>
      <c r="B9" s="32">
        <v>1463</v>
      </c>
      <c r="C9" s="32">
        <v>2432</v>
      </c>
      <c r="D9" s="32">
        <v>7456</v>
      </c>
      <c r="E9" s="32">
        <v>5024</v>
      </c>
      <c r="F9" s="32">
        <v>3623</v>
      </c>
      <c r="G9" s="32">
        <v>5991</v>
      </c>
      <c r="H9" s="32">
        <v>6827</v>
      </c>
      <c r="I9" s="32">
        <v>7742</v>
      </c>
      <c r="J9" s="32">
        <v>10821</v>
      </c>
      <c r="K9" s="32">
        <v>8982</v>
      </c>
      <c r="L9" s="32">
        <v>6463</v>
      </c>
      <c r="M9" s="32">
        <v>16325</v>
      </c>
      <c r="N9" s="32">
        <v>50351</v>
      </c>
      <c r="O9" s="32">
        <v>66661</v>
      </c>
      <c r="P9" s="164"/>
      <c r="Q9" s="164"/>
      <c r="R9" s="164"/>
      <c r="S9" s="27"/>
      <c r="T9" s="27"/>
    </row>
    <row r="10" spans="1:23" s="8" customFormat="1" ht="14.4" customHeight="1" x14ac:dyDescent="0.25">
      <c r="A10" s="28" t="s">
        <v>401</v>
      </c>
      <c r="B10" s="31">
        <v>336</v>
      </c>
      <c r="C10" s="31">
        <v>546</v>
      </c>
      <c r="D10" s="31">
        <v>1860</v>
      </c>
      <c r="E10" s="31">
        <v>1327</v>
      </c>
      <c r="F10" s="31">
        <v>973</v>
      </c>
      <c r="G10" s="31">
        <v>1435</v>
      </c>
      <c r="H10" s="31">
        <v>1768</v>
      </c>
      <c r="I10" s="31">
        <v>2168</v>
      </c>
      <c r="J10" s="31">
        <v>3089</v>
      </c>
      <c r="K10" s="31">
        <v>2732</v>
      </c>
      <c r="L10" s="31">
        <v>2373</v>
      </c>
      <c r="M10" s="31">
        <v>4059</v>
      </c>
      <c r="N10" s="31">
        <v>14515</v>
      </c>
      <c r="O10" s="31">
        <v>18571</v>
      </c>
      <c r="P10" s="164"/>
      <c r="Q10" s="164"/>
      <c r="R10" s="164"/>
      <c r="S10" s="27"/>
      <c r="T10" s="27"/>
    </row>
    <row r="11" spans="1:23" s="8" customFormat="1" ht="14.4" customHeight="1" x14ac:dyDescent="0.25">
      <c r="A11" s="29" t="s">
        <v>402</v>
      </c>
      <c r="B11" s="32">
        <v>430</v>
      </c>
      <c r="C11" s="32">
        <v>587</v>
      </c>
      <c r="D11" s="32">
        <v>2124</v>
      </c>
      <c r="E11" s="32">
        <v>1715</v>
      </c>
      <c r="F11" s="32">
        <v>821</v>
      </c>
      <c r="G11" s="32">
        <v>1216</v>
      </c>
      <c r="H11" s="32">
        <v>1301</v>
      </c>
      <c r="I11" s="32">
        <v>1471</v>
      </c>
      <c r="J11" s="32">
        <v>1918</v>
      </c>
      <c r="K11" s="32">
        <v>1516</v>
      </c>
      <c r="L11" s="32">
        <v>1084</v>
      </c>
      <c r="M11" s="32">
        <v>4829</v>
      </c>
      <c r="N11" s="32">
        <v>9311</v>
      </c>
      <c r="O11" s="32">
        <v>14128</v>
      </c>
      <c r="P11" s="164"/>
      <c r="Q11" s="164"/>
      <c r="R11" s="164"/>
      <c r="S11" s="27"/>
      <c r="T11" s="27"/>
    </row>
    <row r="12" spans="1:23" s="8" customFormat="1" ht="14.4" customHeight="1" x14ac:dyDescent="0.25">
      <c r="A12" s="28" t="s">
        <v>403</v>
      </c>
      <c r="B12" s="31">
        <v>1428</v>
      </c>
      <c r="C12" s="31">
        <v>2047</v>
      </c>
      <c r="D12" s="31">
        <v>6643</v>
      </c>
      <c r="E12" s="31">
        <v>4674</v>
      </c>
      <c r="F12" s="31">
        <v>3507</v>
      </c>
      <c r="G12" s="31">
        <v>5516</v>
      </c>
      <c r="H12" s="31">
        <v>6534</v>
      </c>
      <c r="I12" s="31">
        <v>7055</v>
      </c>
      <c r="J12" s="31">
        <v>8690</v>
      </c>
      <c r="K12" s="31">
        <v>6927</v>
      </c>
      <c r="L12" s="31">
        <v>5188</v>
      </c>
      <c r="M12" s="31">
        <v>14723</v>
      </c>
      <c r="N12" s="31">
        <v>43307</v>
      </c>
      <c r="O12" s="31">
        <v>58005</v>
      </c>
      <c r="P12" s="164"/>
      <c r="Q12" s="164"/>
      <c r="R12" s="164"/>
      <c r="S12" s="27"/>
      <c r="T12" s="27"/>
    </row>
    <row r="13" spans="1:23" s="8" customFormat="1" ht="14.4" customHeight="1" x14ac:dyDescent="0.25">
      <c r="A13" s="29" t="s">
        <v>404</v>
      </c>
      <c r="B13" s="32">
        <v>1004</v>
      </c>
      <c r="C13" s="32">
        <v>1664</v>
      </c>
      <c r="D13" s="32">
        <v>5616</v>
      </c>
      <c r="E13" s="32">
        <v>4046</v>
      </c>
      <c r="F13" s="32">
        <v>3268</v>
      </c>
      <c r="G13" s="32">
        <v>5149</v>
      </c>
      <c r="H13" s="32">
        <v>5892</v>
      </c>
      <c r="I13" s="32">
        <v>6987</v>
      </c>
      <c r="J13" s="32">
        <v>8437</v>
      </c>
      <c r="K13" s="32">
        <v>6379</v>
      </c>
      <c r="L13" s="32">
        <v>4221</v>
      </c>
      <c r="M13" s="32">
        <v>12292</v>
      </c>
      <c r="N13" s="32">
        <v>40267</v>
      </c>
      <c r="O13" s="32">
        <v>52545</v>
      </c>
      <c r="P13" s="164"/>
      <c r="Q13" s="164"/>
      <c r="R13" s="164"/>
      <c r="S13" s="27"/>
      <c r="T13" s="27"/>
    </row>
    <row r="14" spans="1:23" s="8" customFormat="1" ht="14.4" customHeight="1" x14ac:dyDescent="0.25">
      <c r="A14" s="28" t="s">
        <v>405</v>
      </c>
      <c r="B14" s="31">
        <v>2164</v>
      </c>
      <c r="C14" s="31">
        <v>3602</v>
      </c>
      <c r="D14" s="31">
        <v>11148</v>
      </c>
      <c r="E14" s="31">
        <v>7963</v>
      </c>
      <c r="F14" s="31">
        <v>5813</v>
      </c>
      <c r="G14" s="31">
        <v>9148</v>
      </c>
      <c r="H14" s="31">
        <v>11050</v>
      </c>
      <c r="I14" s="31">
        <v>10552</v>
      </c>
      <c r="J14" s="31">
        <v>11675</v>
      </c>
      <c r="K14" s="31">
        <v>9131</v>
      </c>
      <c r="L14" s="31">
        <v>6378</v>
      </c>
      <c r="M14" s="31">
        <v>24784</v>
      </c>
      <c r="N14" s="31">
        <v>63646</v>
      </c>
      <c r="O14" s="31">
        <v>88389</v>
      </c>
      <c r="P14" s="164"/>
      <c r="Q14" s="164"/>
      <c r="R14" s="164"/>
      <c r="S14" s="27"/>
      <c r="T14" s="27"/>
    </row>
    <row r="15" spans="1:23" s="8" customFormat="1" ht="14.4" customHeight="1" x14ac:dyDescent="0.25">
      <c r="A15" s="29" t="s">
        <v>406</v>
      </c>
      <c r="B15" s="32">
        <v>5455</v>
      </c>
      <c r="C15" s="32">
        <v>7414</v>
      </c>
      <c r="D15" s="32">
        <v>22960</v>
      </c>
      <c r="E15" s="32">
        <v>15204</v>
      </c>
      <c r="F15" s="32">
        <v>13287</v>
      </c>
      <c r="G15" s="32">
        <v>23528</v>
      </c>
      <c r="H15" s="32">
        <v>25488</v>
      </c>
      <c r="I15" s="32">
        <v>23122</v>
      </c>
      <c r="J15" s="32">
        <v>28473</v>
      </c>
      <c r="K15" s="32">
        <v>21345</v>
      </c>
      <c r="L15" s="32">
        <v>13544</v>
      </c>
      <c r="M15" s="32">
        <v>50753</v>
      </c>
      <c r="N15" s="32">
        <v>148520</v>
      </c>
      <c r="O15" s="32">
        <v>199196</v>
      </c>
      <c r="P15" s="164"/>
      <c r="Q15" s="164"/>
      <c r="R15" s="164"/>
      <c r="S15" s="27"/>
      <c r="T15" s="27"/>
    </row>
    <row r="16" spans="1:23" s="8" customFormat="1" ht="14.4" customHeight="1" x14ac:dyDescent="0.25">
      <c r="A16" s="28" t="s">
        <v>407</v>
      </c>
      <c r="B16" s="31">
        <v>1052</v>
      </c>
      <c r="C16" s="31">
        <v>1570</v>
      </c>
      <c r="D16" s="31">
        <v>4963</v>
      </c>
      <c r="E16" s="31">
        <v>3184</v>
      </c>
      <c r="F16" s="31">
        <v>2208</v>
      </c>
      <c r="G16" s="31">
        <v>3333</v>
      </c>
      <c r="H16" s="31">
        <v>4187</v>
      </c>
      <c r="I16" s="31">
        <v>4649</v>
      </c>
      <c r="J16" s="31">
        <v>6408</v>
      </c>
      <c r="K16" s="31">
        <v>5285</v>
      </c>
      <c r="L16" s="31">
        <v>3873</v>
      </c>
      <c r="M16" s="31">
        <v>10745</v>
      </c>
      <c r="N16" s="31">
        <v>29896</v>
      </c>
      <c r="O16" s="31">
        <v>40627</v>
      </c>
      <c r="P16" s="164"/>
      <c r="Q16" s="164"/>
      <c r="R16" s="164"/>
      <c r="S16" s="27"/>
      <c r="T16" s="27"/>
    </row>
    <row r="17" spans="1:22" s="8" customFormat="1" ht="14.4" customHeight="1" x14ac:dyDescent="0.25">
      <c r="A17" s="29" t="s">
        <v>408</v>
      </c>
      <c r="B17" s="32">
        <v>2833</v>
      </c>
      <c r="C17" s="32">
        <v>4278</v>
      </c>
      <c r="D17" s="32">
        <v>13137</v>
      </c>
      <c r="E17" s="32">
        <v>8892</v>
      </c>
      <c r="F17" s="32">
        <v>6845</v>
      </c>
      <c r="G17" s="32">
        <v>11678</v>
      </c>
      <c r="H17" s="32">
        <v>13591</v>
      </c>
      <c r="I17" s="32">
        <v>14454</v>
      </c>
      <c r="J17" s="32">
        <v>17906</v>
      </c>
      <c r="K17" s="32">
        <v>13272</v>
      </c>
      <c r="L17" s="32">
        <v>7886</v>
      </c>
      <c r="M17" s="32">
        <v>28974</v>
      </c>
      <c r="N17" s="32">
        <v>85464</v>
      </c>
      <c r="O17" s="32">
        <v>114403</v>
      </c>
      <c r="P17" s="164"/>
      <c r="Q17" s="164"/>
      <c r="R17" s="164"/>
      <c r="S17" s="27"/>
      <c r="T17" s="27"/>
    </row>
    <row r="18" spans="1:22" s="8" customFormat="1" ht="14.4" customHeight="1" x14ac:dyDescent="0.25">
      <c r="A18" s="21" t="s">
        <v>409</v>
      </c>
      <c r="B18" s="33">
        <v>3459</v>
      </c>
      <c r="C18" s="33">
        <v>5602</v>
      </c>
      <c r="D18" s="33">
        <v>18223</v>
      </c>
      <c r="E18" s="33">
        <v>12246</v>
      </c>
      <c r="F18" s="33">
        <v>9367</v>
      </c>
      <c r="G18" s="33">
        <v>16344</v>
      </c>
      <c r="H18" s="33">
        <v>18583</v>
      </c>
      <c r="I18" s="33">
        <v>17235</v>
      </c>
      <c r="J18" s="33">
        <v>19208</v>
      </c>
      <c r="K18" s="33">
        <v>13976</v>
      </c>
      <c r="L18" s="33">
        <v>10134</v>
      </c>
      <c r="M18" s="33">
        <v>39343</v>
      </c>
      <c r="N18" s="33">
        <v>104635</v>
      </c>
      <c r="O18" s="33">
        <v>143926</v>
      </c>
      <c r="P18" s="164"/>
      <c r="Q18" s="164"/>
      <c r="R18" s="164"/>
      <c r="S18" s="27"/>
      <c r="T18" s="27"/>
    </row>
    <row r="19" spans="1:22" s="8" customFormat="1" ht="14.4" customHeight="1" x14ac:dyDescent="0.25">
      <c r="A19" s="22" t="s">
        <v>410</v>
      </c>
      <c r="B19" s="34">
        <v>43</v>
      </c>
      <c r="C19" s="34">
        <v>99</v>
      </c>
      <c r="D19" s="34">
        <v>265</v>
      </c>
      <c r="E19" s="34">
        <v>158</v>
      </c>
      <c r="F19" s="34">
        <v>103</v>
      </c>
      <c r="G19" s="34">
        <v>197</v>
      </c>
      <c r="H19" s="34">
        <v>212</v>
      </c>
      <c r="I19" s="34">
        <v>285</v>
      </c>
      <c r="J19" s="34">
        <v>449</v>
      </c>
      <c r="K19" s="34">
        <v>322</v>
      </c>
      <c r="L19" s="34">
        <v>236</v>
      </c>
      <c r="M19" s="34">
        <v>563</v>
      </c>
      <c r="N19" s="34">
        <v>1799</v>
      </c>
      <c r="O19" s="34">
        <v>2362</v>
      </c>
      <c r="P19" s="164"/>
      <c r="Q19" s="164"/>
      <c r="R19" s="164"/>
      <c r="S19" s="27"/>
      <c r="T19" s="27"/>
    </row>
    <row r="20" spans="1:22" s="8" customFormat="1" ht="14.4" customHeight="1" x14ac:dyDescent="0.25">
      <c r="A20" s="21" t="s">
        <v>411</v>
      </c>
      <c r="B20" s="33">
        <v>129</v>
      </c>
      <c r="C20" s="33">
        <v>97</v>
      </c>
      <c r="D20" s="33">
        <v>347</v>
      </c>
      <c r="E20" s="33">
        <v>193</v>
      </c>
      <c r="F20" s="33">
        <v>114</v>
      </c>
      <c r="G20" s="33">
        <v>264</v>
      </c>
      <c r="H20" s="33">
        <v>293</v>
      </c>
      <c r="I20" s="33">
        <v>376</v>
      </c>
      <c r="J20" s="33">
        <v>439</v>
      </c>
      <c r="K20" s="33">
        <v>335</v>
      </c>
      <c r="L20" s="33">
        <v>243</v>
      </c>
      <c r="M20" s="33">
        <v>762</v>
      </c>
      <c r="N20" s="33">
        <v>2053</v>
      </c>
      <c r="O20" s="33">
        <v>2815</v>
      </c>
      <c r="P20" s="164"/>
      <c r="Q20" s="164"/>
      <c r="R20" s="164"/>
      <c r="S20" s="27"/>
      <c r="T20" s="27"/>
    </row>
    <row r="21" spans="1:22" s="8" customFormat="1" ht="14.4" customHeight="1" x14ac:dyDescent="0.25">
      <c r="A21" s="22" t="s">
        <v>412</v>
      </c>
      <c r="B21" s="34">
        <v>1287</v>
      </c>
      <c r="C21" s="34">
        <v>2228</v>
      </c>
      <c r="D21" s="34">
        <v>7263</v>
      </c>
      <c r="E21" s="34">
        <v>5328</v>
      </c>
      <c r="F21" s="34">
        <v>4637</v>
      </c>
      <c r="G21" s="34">
        <v>6720</v>
      </c>
      <c r="H21" s="34">
        <v>7769</v>
      </c>
      <c r="I21" s="34">
        <v>7800</v>
      </c>
      <c r="J21" s="34">
        <v>10240</v>
      </c>
      <c r="K21" s="34">
        <v>8462</v>
      </c>
      <c r="L21" s="34">
        <v>6630</v>
      </c>
      <c r="M21" s="34">
        <v>16024</v>
      </c>
      <c r="N21" s="34">
        <v>52155</v>
      </c>
      <c r="O21" s="34">
        <v>68156</v>
      </c>
      <c r="P21" s="164"/>
      <c r="Q21" s="164"/>
      <c r="R21" s="164"/>
      <c r="S21" s="27"/>
      <c r="T21" s="27"/>
    </row>
    <row r="22" spans="1:22" s="8" customFormat="1" ht="14.4" customHeight="1" x14ac:dyDescent="0.25">
      <c r="A22" s="21" t="s">
        <v>413</v>
      </c>
      <c r="B22" s="33">
        <v>123</v>
      </c>
      <c r="C22" s="33">
        <v>162</v>
      </c>
      <c r="D22" s="33">
        <v>400</v>
      </c>
      <c r="E22" s="33">
        <v>167</v>
      </c>
      <c r="F22" s="33">
        <v>126</v>
      </c>
      <c r="G22" s="33">
        <v>254</v>
      </c>
      <c r="H22" s="33">
        <v>296</v>
      </c>
      <c r="I22" s="33">
        <v>426</v>
      </c>
      <c r="J22" s="33">
        <v>603</v>
      </c>
      <c r="K22" s="33">
        <v>494</v>
      </c>
      <c r="L22" s="33">
        <v>334</v>
      </c>
      <c r="M22" s="33">
        <v>850</v>
      </c>
      <c r="N22" s="33">
        <v>2531</v>
      </c>
      <c r="O22" s="33">
        <v>3380</v>
      </c>
      <c r="P22" s="164"/>
      <c r="Q22" s="164"/>
      <c r="R22" s="164"/>
      <c r="S22" s="27"/>
      <c r="T22" s="27"/>
    </row>
    <row r="23" spans="1:22" s="8" customFormat="1" ht="14.4" customHeight="1" x14ac:dyDescent="0.25">
      <c r="A23" s="22" t="s">
        <v>414</v>
      </c>
      <c r="B23" s="34">
        <v>41</v>
      </c>
      <c r="C23" s="34">
        <v>60</v>
      </c>
      <c r="D23" s="34">
        <v>222</v>
      </c>
      <c r="E23" s="34">
        <v>142</v>
      </c>
      <c r="F23" s="34">
        <v>107</v>
      </c>
      <c r="G23" s="34">
        <v>167</v>
      </c>
      <c r="H23" s="34">
        <v>189</v>
      </c>
      <c r="I23" s="34">
        <v>191</v>
      </c>
      <c r="J23" s="34">
        <v>282</v>
      </c>
      <c r="K23" s="34">
        <v>229</v>
      </c>
      <c r="L23" s="34">
        <v>138</v>
      </c>
      <c r="M23" s="34">
        <v>464</v>
      </c>
      <c r="N23" s="34">
        <v>1301</v>
      </c>
      <c r="O23" s="34">
        <v>1764</v>
      </c>
      <c r="P23" s="164"/>
      <c r="Q23" s="164"/>
      <c r="R23" s="164"/>
      <c r="S23" s="27"/>
      <c r="T23" s="27"/>
    </row>
    <row r="24" spans="1:22" s="8" customFormat="1" ht="14.4" customHeight="1" x14ac:dyDescent="0.25">
      <c r="A24" s="27"/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27"/>
      <c r="T24" s="27"/>
      <c r="U24" s="27"/>
      <c r="V24" s="27"/>
    </row>
    <row r="25" spans="1:22" ht="14.4" customHeight="1" x14ac:dyDescent="0.25">
      <c r="A25" s="13" t="s">
        <v>415</v>
      </c>
      <c r="P25" s="164"/>
      <c r="Q25" s="164"/>
      <c r="R25" s="164"/>
    </row>
    <row r="26" spans="1:22" ht="14.4" customHeight="1" x14ac:dyDescent="0.25">
      <c r="A26" s="26" t="s">
        <v>89</v>
      </c>
      <c r="P26" s="164"/>
      <c r="Q26" s="164"/>
      <c r="R26" s="164"/>
    </row>
    <row r="27" spans="1:22" ht="14.4" customHeight="1" x14ac:dyDescent="0.25">
      <c r="A27" s="13" t="s">
        <v>416</v>
      </c>
      <c r="P27" s="164"/>
      <c r="Q27" s="164"/>
      <c r="R27" s="164"/>
    </row>
    <row r="28" spans="1:22" ht="14.4" customHeight="1" x14ac:dyDescent="0.25">
      <c r="A28" s="13" t="s">
        <v>417</v>
      </c>
      <c r="P28" s="164"/>
      <c r="Q28" s="164"/>
      <c r="R28" s="164"/>
    </row>
    <row r="29" spans="1:22" ht="14.4" customHeight="1" x14ac:dyDescent="0.25">
      <c r="A29" s="13" t="s">
        <v>418</v>
      </c>
      <c r="P29" s="164"/>
      <c r="Q29" s="164"/>
      <c r="R29" s="164"/>
    </row>
    <row r="30" spans="1:22" ht="14.4" customHeight="1" x14ac:dyDescent="0.25">
      <c r="A30" s="13" t="s">
        <v>419</v>
      </c>
      <c r="P30" s="164"/>
      <c r="Q30" s="164"/>
      <c r="R30" s="164"/>
    </row>
    <row r="33" spans="1:1" ht="14.4" customHeight="1" x14ac:dyDescent="0.25">
      <c r="A33" s="1"/>
    </row>
    <row r="34" spans="1:1" ht="14.4" customHeight="1" x14ac:dyDescent="0.25">
      <c r="A34" s="1"/>
    </row>
    <row r="35" spans="1:1" ht="14.4" customHeight="1" x14ac:dyDescent="0.25">
      <c r="A35" s="1"/>
    </row>
    <row r="36" spans="1:1" ht="14.4" customHeight="1" x14ac:dyDescent="0.25">
      <c r="A36" s="1"/>
    </row>
    <row r="37" spans="1:1" ht="14.4" customHeight="1" x14ac:dyDescent="0.25">
      <c r="A37" s="1"/>
    </row>
  </sheetData>
  <mergeCells count="1">
    <mergeCell ref="B6:O6"/>
  </mergeCells>
  <hyperlinks>
    <hyperlink ref="L1" location="Contents!A1" display="Back to contents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7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S35"/>
  <sheetViews>
    <sheetView topLeftCell="C1" workbookViewId="0">
      <selection activeCell="E26" sqref="E26"/>
    </sheetView>
  </sheetViews>
  <sheetFormatPr defaultColWidth="8.6640625" defaultRowHeight="14.4" customHeight="1" x14ac:dyDescent="0.25"/>
  <cols>
    <col min="1" max="1" width="18.109375" style="13" customWidth="1"/>
    <col min="2" max="2" width="24.109375" style="13" bestFit="1" customWidth="1"/>
    <col min="3" max="3" width="10.109375" style="13" bestFit="1" customWidth="1"/>
    <col min="4" max="11" width="12.109375" style="13" bestFit="1" customWidth="1"/>
    <col min="12" max="12" width="10.5546875" style="13" bestFit="1" customWidth="1"/>
    <col min="13" max="13" width="14.6640625" style="13" bestFit="1" customWidth="1"/>
    <col min="14" max="14" width="13" style="13" bestFit="1" customWidth="1"/>
    <col min="15" max="16" width="11.88671875" style="13" bestFit="1" customWidth="1"/>
    <col min="17" max="30" width="15.88671875" style="13" bestFit="1" customWidth="1"/>
    <col min="31" max="33" width="15.109375" style="13" bestFit="1" customWidth="1"/>
    <col min="34" max="41" width="17.109375" style="13" bestFit="1" customWidth="1"/>
    <col min="42" max="42" width="15.5546875" style="13" bestFit="1" customWidth="1"/>
    <col min="43" max="43" width="19.6640625" style="13" bestFit="1" customWidth="1"/>
    <col min="44" max="44" width="18" style="13" bestFit="1" customWidth="1"/>
    <col min="45" max="45" width="16.88671875" style="13" bestFit="1" customWidth="1"/>
    <col min="46" max="16384" width="8.6640625" style="13"/>
  </cols>
  <sheetData>
    <row r="1" spans="1:45" s="8" customFormat="1" ht="20.100000000000001" customHeight="1" x14ac:dyDescent="0.3">
      <c r="A1" s="4" t="s">
        <v>23</v>
      </c>
      <c r="B1" s="5"/>
      <c r="C1" s="5"/>
      <c r="D1" s="5"/>
      <c r="E1" s="5"/>
      <c r="F1" s="5"/>
      <c r="G1" s="5"/>
      <c r="H1" s="5"/>
      <c r="I1" s="5"/>
      <c r="J1" s="179" t="s">
        <v>79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45" s="8" customFormat="1" ht="15.6" x14ac:dyDescent="0.3">
      <c r="A2" s="46" t="s">
        <v>381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45" s="8" customFormat="1" ht="13.8" x14ac:dyDescent="0.25">
      <c r="A3" s="6" t="s">
        <v>420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45" s="8" customFormat="1" ht="16.2" x14ac:dyDescent="0.25">
      <c r="A4" s="6" t="s">
        <v>383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45" s="8" customFormat="1" ht="14.1" customHeigh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45" s="8" customFormat="1" ht="13.2" x14ac:dyDescent="0.25">
      <c r="A6"/>
      <c r="B6" s="19" t="s">
        <v>421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45" s="8" customFormat="1" ht="13.2" x14ac:dyDescent="0.25">
      <c r="A7" s="38" t="s">
        <v>385</v>
      </c>
      <c r="B7" t="s">
        <v>399</v>
      </c>
      <c r="D7" s="80" t="str">
        <f>_xlfn.CONCAT("Number of patients who had contact with NHS Primary Dental Care; by patient age group; Quarter ending September 2024; "&amp;B7)</f>
        <v>Number of patients who had contact with NHS Primary Dental Care; by patient age group; Quarter ending September 2024; Scotland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45" s="8" customFormat="1" ht="14.4" hidden="1" customHeight="1" x14ac:dyDescent="0.25">
      <c r="A8" s="7"/>
      <c r="B8" s="35" t="str">
        <f>IF(OR(B6="(All)",B7="(All)"),"please select only one NHS Board","")</f>
        <v/>
      </c>
      <c r="C8" s="7"/>
      <c r="D8" s="53" t="str">
        <f>_xlfn.CONCAT("Number of patients seen by or who had contact with an NHS primary care dentist; by patient age group; Quarter ending March 2024; "&amp;B7)</f>
        <v>Number of patients seen by or who had contact with an NHS primary care dentist; by patient age group; Quarter ending March 2024; Scotland</v>
      </c>
      <c r="E8" s="7"/>
      <c r="F8" s="7"/>
      <c r="G8" s="7"/>
      <c r="H8" s="7"/>
      <c r="J8" s="13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45" s="8" customFormat="1" ht="23.4" hidden="1" customHeight="1" x14ac:dyDescent="0.25">
      <c r="A9" t="s">
        <v>422</v>
      </c>
      <c r="B9" t="s">
        <v>423</v>
      </c>
      <c r="C9" t="s">
        <v>424</v>
      </c>
      <c r="D9" t="s">
        <v>425</v>
      </c>
      <c r="E9" t="s">
        <v>426</v>
      </c>
      <c r="F9" t="s">
        <v>427</v>
      </c>
      <c r="G9" t="s">
        <v>428</v>
      </c>
      <c r="H9" t="s">
        <v>429</v>
      </c>
      <c r="I9" t="s">
        <v>430</v>
      </c>
      <c r="J9" t="s">
        <v>431</v>
      </c>
      <c r="K9" t="s">
        <v>432</v>
      </c>
      <c r="L9" t="s">
        <v>433</v>
      </c>
      <c r="M9" t="s">
        <v>434</v>
      </c>
      <c r="N9" t="s">
        <v>435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8" customFormat="1" ht="21" hidden="1" customHeight="1" x14ac:dyDescent="0.25">
      <c r="A10">
        <v>21244</v>
      </c>
      <c r="B10">
        <v>32384</v>
      </c>
      <c r="C10">
        <v>102617</v>
      </c>
      <c r="D10">
        <v>70257</v>
      </c>
      <c r="E10">
        <v>54775</v>
      </c>
      <c r="F10">
        <v>90913</v>
      </c>
      <c r="G10">
        <v>103961</v>
      </c>
      <c r="H10">
        <v>104500</v>
      </c>
      <c r="I10">
        <v>128620</v>
      </c>
      <c r="J10">
        <v>99381</v>
      </c>
      <c r="K10">
        <v>68723</v>
      </c>
      <c r="L10">
        <v>225467</v>
      </c>
      <c r="M10">
        <v>649642</v>
      </c>
      <c r="N10">
        <v>874794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s="8" customFormat="1" ht="23.4" hidden="1" customHeight="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s="8" customFormat="1" ht="23.4" customHeight="1" x14ac:dyDescent="0.25">
      <c r="A12"/>
      <c r="B12" s="191" t="str">
        <f>IF(OR($B$7="(Multiple Items)",$B$7="(All)"),"Please select one option","")</f>
        <v/>
      </c>
      <c r="C12" s="5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 s="37" customFormat="1" ht="14.4" customHeight="1" x14ac:dyDescent="0.25">
      <c r="A13" s="43" t="s">
        <v>436</v>
      </c>
      <c r="B13" s="44" t="s">
        <v>437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23"/>
      <c r="R13" s="23"/>
      <c r="S13" s="23"/>
      <c r="T13" s="23"/>
      <c r="U13" s="23"/>
      <c r="V13" s="23"/>
      <c r="W13" s="23"/>
    </row>
    <row r="14" spans="1:45" ht="14.4" customHeight="1" x14ac:dyDescent="0.25">
      <c r="A14" s="39" t="s">
        <v>85</v>
      </c>
      <c r="B14" s="45">
        <f>IF(OR($B$7="(Multiple Items)",$B$7="(All)"),"N/A",N$10)</f>
        <v>874794</v>
      </c>
      <c r="C14" s="16"/>
      <c r="D14" s="181"/>
    </row>
    <row r="15" spans="1:45" ht="14.4" customHeight="1" x14ac:dyDescent="0.25">
      <c r="A15" s="39" t="s">
        <v>438</v>
      </c>
      <c r="B15" s="45">
        <f>IF(OR($B$7="(Multiple Items)",$B$7="(All)"),"N/A",L$10)</f>
        <v>225467</v>
      </c>
      <c r="C15" s="16"/>
      <c r="D15" s="181"/>
    </row>
    <row r="16" spans="1:45" ht="14.4" customHeight="1" x14ac:dyDescent="0.25">
      <c r="A16" s="40" t="s">
        <v>386</v>
      </c>
      <c r="B16" s="15">
        <f>IF(OR($B$7="(Multiple Items)",$B$7="(All)"),"N/A",A$10)</f>
        <v>21244</v>
      </c>
      <c r="C16" s="190"/>
      <c r="D16" s="181"/>
    </row>
    <row r="17" spans="1:4" ht="14.4" customHeight="1" x14ac:dyDescent="0.25">
      <c r="A17" s="40" t="s">
        <v>387</v>
      </c>
      <c r="B17" s="15">
        <f>IF(OR($B$7="(Multiple Items)",$B$7="(All)"),"N/A",B$10)</f>
        <v>32384</v>
      </c>
      <c r="C17" s="190"/>
      <c r="D17" s="181"/>
    </row>
    <row r="18" spans="1:4" ht="14.4" customHeight="1" x14ac:dyDescent="0.25">
      <c r="A18" s="41" t="s">
        <v>388</v>
      </c>
      <c r="B18" s="15">
        <f>IF(OR($B$7="(Multiple Items)",$B$7="(All)"),"N/A",C$10)</f>
        <v>102617</v>
      </c>
      <c r="C18" s="190"/>
      <c r="D18" s="181"/>
    </row>
    <row r="19" spans="1:4" ht="14.4" customHeight="1" x14ac:dyDescent="0.25">
      <c r="A19" s="40" t="s">
        <v>389</v>
      </c>
      <c r="B19" s="15">
        <f>IF(OR($B$7="(Multiple Items)",$B$7="(All)"),"N/A",D$10)</f>
        <v>70257</v>
      </c>
      <c r="C19" s="190"/>
      <c r="D19" s="181"/>
    </row>
    <row r="20" spans="1:4" ht="14.4" customHeight="1" x14ac:dyDescent="0.25">
      <c r="A20" s="39" t="s">
        <v>439</v>
      </c>
      <c r="B20" s="45">
        <f>IF(OR($B$7="(Multiple Items)",$B$7="(All)"),"N/A",M$10)</f>
        <v>649642</v>
      </c>
      <c r="C20" s="16"/>
      <c r="D20" s="181"/>
    </row>
    <row r="21" spans="1:4" ht="14.4" customHeight="1" x14ac:dyDescent="0.25">
      <c r="A21" s="42" t="s">
        <v>440</v>
      </c>
      <c r="B21" s="15">
        <f>IF(OR($B$7="(Multiple Items)",$B$7="(All)"),"N/A",E$10)</f>
        <v>54775</v>
      </c>
      <c r="C21" s="190"/>
      <c r="D21" s="181"/>
    </row>
    <row r="22" spans="1:4" ht="14.4" customHeight="1" x14ac:dyDescent="0.25">
      <c r="A22" s="42" t="s">
        <v>441</v>
      </c>
      <c r="B22" s="15">
        <f>IF(OR($B$7="(Multiple Items)",$B$7="(All)"),"N/A",F$10)</f>
        <v>90913</v>
      </c>
      <c r="C22" s="190"/>
      <c r="D22" s="181"/>
    </row>
    <row r="23" spans="1:4" ht="14.4" customHeight="1" x14ac:dyDescent="0.25">
      <c r="A23" s="42" t="s">
        <v>442</v>
      </c>
      <c r="B23" s="15">
        <f>IF(OR($B$7="(Multiple Items)",$B$7="(All)"),"N/A",G$10)</f>
        <v>103961</v>
      </c>
      <c r="C23" s="190"/>
      <c r="D23" s="181"/>
    </row>
    <row r="24" spans="1:4" ht="14.4" customHeight="1" x14ac:dyDescent="0.25">
      <c r="A24" s="42" t="s">
        <v>443</v>
      </c>
      <c r="B24" s="15">
        <f>IF(OR($B$7="(Multiple Items)",$B$7="(All)"),"N/A",H$10)</f>
        <v>104500</v>
      </c>
      <c r="C24" s="190"/>
      <c r="D24" s="181"/>
    </row>
    <row r="25" spans="1:4" ht="14.4" customHeight="1" x14ac:dyDescent="0.25">
      <c r="A25" s="42" t="s">
        <v>444</v>
      </c>
      <c r="B25" s="15">
        <f>IF(OR($B$7="(Multiple Items)",$B$7="(All)"),"N/A",I$10)</f>
        <v>128620</v>
      </c>
      <c r="C25" s="190"/>
      <c r="D25" s="181"/>
    </row>
    <row r="26" spans="1:4" ht="14.4" customHeight="1" x14ac:dyDescent="0.25">
      <c r="A26" s="42" t="s">
        <v>445</v>
      </c>
      <c r="B26" s="15">
        <f>IF(OR($B$7="(Multiple Items)",$B$7="(All)"),"N/A",J$10)</f>
        <v>99381</v>
      </c>
      <c r="C26" s="190"/>
      <c r="D26" s="181"/>
    </row>
    <row r="27" spans="1:4" ht="14.4" customHeight="1" x14ac:dyDescent="0.25">
      <c r="A27" s="42" t="s">
        <v>446</v>
      </c>
      <c r="B27" s="15">
        <f>IF(OR($B$7="(Multiple Items)",$B$7="(All)"),"N/A",K$10)</f>
        <v>68723</v>
      </c>
      <c r="C27" s="190"/>
      <c r="D27" s="181"/>
    </row>
    <row r="29" spans="1:4" ht="14.4" customHeight="1" x14ac:dyDescent="0.25">
      <c r="A29" s="13" t="s">
        <v>415</v>
      </c>
    </row>
    <row r="30" spans="1:4" ht="14.4" customHeight="1" x14ac:dyDescent="0.25">
      <c r="A30" s="26" t="s">
        <v>89</v>
      </c>
    </row>
    <row r="31" spans="1:4" ht="14.4" customHeight="1" x14ac:dyDescent="0.25">
      <c r="A31" s="13" t="s">
        <v>416</v>
      </c>
    </row>
    <row r="32" spans="1:4" ht="14.4" customHeight="1" x14ac:dyDescent="0.25">
      <c r="A32" s="13" t="s">
        <v>417</v>
      </c>
    </row>
    <row r="33" spans="1:1" ht="14.4" customHeight="1" x14ac:dyDescent="0.25">
      <c r="A33" s="13" t="s">
        <v>418</v>
      </c>
    </row>
    <row r="34" spans="1:1" ht="14.4" customHeight="1" x14ac:dyDescent="0.25">
      <c r="A34" s="13" t="s">
        <v>419</v>
      </c>
    </row>
    <row r="35" spans="1:1" ht="14.4" customHeight="1" x14ac:dyDescent="0.25">
      <c r="A35" s="26"/>
    </row>
  </sheetData>
  <hyperlinks>
    <hyperlink ref="J1" location="Contents!A1" display="Back to contents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97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D4AD7E47FD54D90CB0F5DD3CC3ECC" ma:contentTypeVersion="8" ma:contentTypeDescription="Create a new document." ma:contentTypeScope="" ma:versionID="52b03f4c2ae2e81631acc54f5c966f27">
  <xsd:schema xmlns:xsd="http://www.w3.org/2001/XMLSchema" xmlns:xs="http://www.w3.org/2001/XMLSchema" xmlns:p="http://schemas.microsoft.com/office/2006/metadata/properties" xmlns:ns2="acc5e681-cf81-4278-9a63-cd607d5276c7" xmlns:ns3="86e5d71f-5933-4637-81d5-4a9f4bdec1d5" targetNamespace="http://schemas.microsoft.com/office/2006/metadata/properties" ma:root="true" ma:fieldsID="b311a9a2a90435f530d4c0e215d57728" ns2:_="" ns3:_="">
    <xsd:import namespace="acc5e681-cf81-4278-9a63-cd607d5276c7"/>
    <xsd:import namespace="86e5d71f-5933-4637-81d5-4a9f4bdec1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5e681-cf81-4278-9a63-cd607d5276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d71f-5933-4637-81d5-4a9f4bdec1d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017B1C-6A4C-4680-A74D-B0895838E0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E713883-CBCC-4738-B4A1-C20CB7553F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67FCD9-A4DF-40DE-969F-699FE95CCB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c5e681-cf81-4278-9a63-cd607d5276c7"/>
    <ds:schemaRef ds:uri="86e5d71f-5933-4637-81d5-4a9f4bdec1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15</vt:i4>
      </vt:variant>
    </vt:vector>
  </HeadingPairs>
  <TitlesOfParts>
    <vt:vector size="41" baseType="lpstr">
      <vt:lpstr>Context &amp; Definitions</vt:lpstr>
      <vt:lpstr>Contents</vt:lpstr>
      <vt:lpstr>Table 1</vt:lpstr>
      <vt:lpstr>Table 2</vt:lpstr>
      <vt:lpstr>Table 3</vt:lpstr>
      <vt:lpstr>Table 4</vt:lpstr>
      <vt:lpstr>Table 5</vt:lpstr>
      <vt:lpstr>Table 6</vt:lpstr>
      <vt:lpstr>Fig 1</vt:lpstr>
      <vt:lpstr>Fig1data</vt:lpstr>
      <vt:lpstr>Table 7</vt:lpstr>
      <vt:lpstr>Fig 2</vt:lpstr>
      <vt:lpstr>contactsimddata</vt:lpstr>
      <vt:lpstr>Table 8</vt:lpstr>
      <vt:lpstr>Fig 3</vt:lpstr>
      <vt:lpstr>regdata</vt:lpstr>
      <vt:lpstr>Table 9</vt:lpstr>
      <vt:lpstr>regsimddata</vt:lpstr>
      <vt:lpstr>Fig 4</vt:lpstr>
      <vt:lpstr>Table 10</vt:lpstr>
      <vt:lpstr>Fig 5</vt:lpstr>
      <vt:lpstr>partdata</vt:lpstr>
      <vt:lpstr>Table 11</vt:lpstr>
      <vt:lpstr>partsimddata</vt:lpstr>
      <vt:lpstr>Fig 6</vt:lpstr>
      <vt:lpstr>Table 12</vt:lpstr>
      <vt:lpstr>'Fig 1'!Print_Area</vt:lpstr>
      <vt:lpstr>'Fig 2'!Print_Area</vt:lpstr>
      <vt:lpstr>'Fig 3'!Print_Area</vt:lpstr>
      <vt:lpstr>'Fig 4'!Print_Area</vt:lpstr>
      <vt:lpstr>'Fig 5'!Print_Area</vt:lpstr>
      <vt:lpstr>'Fig 6'!Print_Area</vt:lpstr>
      <vt:lpstr>'Table 1'!Print_Area</vt:lpstr>
      <vt:lpstr>'Table 10'!Print_Area</vt:lpstr>
      <vt:lpstr>'Table 11'!Print_Area</vt:lpstr>
      <vt:lpstr>'Table 2'!Print_Area</vt:lpstr>
      <vt:lpstr>'Table 3'!Print_Area</vt:lpstr>
      <vt:lpstr>'Table 4'!Print_Area</vt:lpstr>
      <vt:lpstr>'Table 6'!Print_Area</vt:lpstr>
      <vt:lpstr>'Table 8'!Print_Area</vt:lpstr>
      <vt:lpstr>'Table 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SERVER</dc:creator>
  <cp:keywords/>
  <dc:description/>
  <cp:lastModifiedBy>Natalie Booth (NHS Highland)</cp:lastModifiedBy>
  <cp:revision/>
  <dcterms:created xsi:type="dcterms:W3CDTF">2023-12-19T21:58:08Z</dcterms:created>
  <dcterms:modified xsi:type="dcterms:W3CDTF">2025-04-29T14:17:15Z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0x010100F8CD4AD7E47FD54D90CB0F5DD3CC3ECC</vt:lpwstr>
  </property>
  <property fmtid="{D5CDD505-2E9C-101B-9397-08002B2CF9AE}" pid="3" name="MediaServiceImageTags">
    <vt:lpwstr/>
  </property>
</Properties>
</file>